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8-10-2016\Iveta aktuální I\Rozpočet\2022\"/>
    </mc:Choice>
  </mc:AlternateContent>
  <xr:revisionPtr revIDLastSave="0" documentId="13_ncr:1_{452F112D-F6CE-4F18-AD1E-AF6A4AF481AB}" xr6:coauthVersionLast="36" xr6:coauthVersionMax="36" xr10:uidLastSave="{00000000-0000-0000-0000-000000000000}"/>
  <bookViews>
    <workbookView xWindow="14505" yWindow="45" windowWidth="14325" windowHeight="12135" tabRatio="865" xr2:uid="{00000000-000D-0000-FFFF-FFFF00000000}"/>
  </bookViews>
  <sheets>
    <sheet name="Popis zdrojů OU VZ-2022" sheetId="26" r:id="rId1"/>
    <sheet name="č.1 1100-VZ-2022" sheetId="42" r:id="rId2"/>
    <sheet name="č.2 1100-1103-1650-dle prac." sheetId="43" r:id="rId3"/>
    <sheet name="č.3 1610-VZ-2022" sheetId="52" r:id="rId4"/>
    <sheet name="č.4 1190_1191-VZ-2022" sheetId="59" r:id="rId5"/>
    <sheet name="č.5 1101-VZ-2022" sheetId="53" r:id="rId6"/>
    <sheet name="č.6 1102-VZ-2022" sheetId="54" r:id="rId7"/>
    <sheet name="č.7 1680-1120-1184-...-VZ-2022" sheetId="55" r:id="rId8"/>
    <sheet name="č.8 1330-VZ-2022" sheetId="56" r:id="rId9"/>
    <sheet name="č.9 14x0-1800-9100-VZ-2022" sheetId="57" r:id="rId10"/>
    <sheet name="č.10 výdaje a příjmy 2022" sheetId="58" r:id="rId11"/>
    <sheet name="MZ997" sheetId="51" r:id="rId12"/>
  </sheets>
  <externalReferences>
    <externalReference r:id="rId13"/>
    <externalReference r:id="rId14"/>
    <externalReference r:id="rId15"/>
  </externalReferences>
  <definedNames>
    <definedName name="_xlnm._FilterDatabase" localSheetId="4" hidden="1">'č.4 1190_1191-VZ-2022'!$A$7:$F$46</definedName>
  </definedNames>
  <calcPr calcId="191029"/>
</workbook>
</file>

<file path=xl/calcChain.xml><?xml version="1.0" encoding="utf-8"?>
<calcChain xmlns="http://schemas.openxmlformats.org/spreadsheetml/2006/main">
  <c r="D47" i="59" l="1"/>
  <c r="D48" i="59" s="1"/>
  <c r="D45" i="59"/>
  <c r="C45" i="59"/>
  <c r="E44" i="59"/>
  <c r="E43" i="59"/>
  <c r="E42" i="59"/>
  <c r="E41" i="59"/>
  <c r="E40" i="59"/>
  <c r="E45" i="59" s="1"/>
  <c r="D38" i="59"/>
  <c r="C38" i="59"/>
  <c r="C47" i="59" s="1"/>
  <c r="C48" i="59" s="1"/>
  <c r="E37" i="59"/>
  <c r="E36" i="59"/>
  <c r="E35" i="59"/>
  <c r="E34" i="59"/>
  <c r="E33" i="59"/>
  <c r="E32" i="59"/>
  <c r="E31" i="59"/>
  <c r="E30" i="59"/>
  <c r="E29" i="59"/>
  <c r="E28" i="59"/>
  <c r="E27" i="59"/>
  <c r="E26" i="59"/>
  <c r="E25" i="59"/>
  <c r="E24" i="59"/>
  <c r="E23" i="59"/>
  <c r="E22" i="59"/>
  <c r="E21" i="59"/>
  <c r="E20" i="59"/>
  <c r="F19" i="59"/>
  <c r="E19" i="59"/>
  <c r="E18" i="59"/>
  <c r="E17" i="59"/>
  <c r="E16" i="59"/>
  <c r="E15" i="59"/>
  <c r="E14" i="59"/>
  <c r="E13" i="59"/>
  <c r="E12" i="59"/>
  <c r="E11" i="59"/>
  <c r="E10" i="59"/>
  <c r="E38" i="59" s="1"/>
  <c r="E47" i="59" s="1"/>
  <c r="E48" i="59" s="1"/>
  <c r="AG123" i="58" l="1"/>
  <c r="D39" i="55"/>
  <c r="C39" i="55"/>
  <c r="E37" i="55"/>
  <c r="E38" i="55"/>
  <c r="E36" i="55"/>
  <c r="AE120" i="58"/>
  <c r="AE122" i="58" s="1"/>
  <c r="AD120" i="58"/>
  <c r="AD122" i="58" s="1"/>
  <c r="AC120" i="58"/>
  <c r="AC122" i="58" s="1"/>
  <c r="AB120" i="58"/>
  <c r="AB122" i="58" s="1"/>
  <c r="AA120" i="58"/>
  <c r="AA122" i="58" s="1"/>
  <c r="Z120" i="58"/>
  <c r="Z122" i="58" s="1"/>
  <c r="Y120" i="58"/>
  <c r="Y122" i="58" s="1"/>
  <c r="X120" i="58"/>
  <c r="X122" i="58" s="1"/>
  <c r="X123" i="58" s="1"/>
  <c r="W120" i="58"/>
  <c r="W122" i="58" s="1"/>
  <c r="V120" i="58"/>
  <c r="V122" i="58" s="1"/>
  <c r="U120" i="58"/>
  <c r="U122" i="58" s="1"/>
  <c r="T120" i="58"/>
  <c r="T122" i="58" s="1"/>
  <c r="T123" i="58" s="1"/>
  <c r="S120" i="58"/>
  <c r="S122" i="58" s="1"/>
  <c r="R120" i="58"/>
  <c r="R122" i="58" s="1"/>
  <c r="Q120" i="58"/>
  <c r="Q122" i="58" s="1"/>
  <c r="P120" i="58"/>
  <c r="P122" i="58" s="1"/>
  <c r="P123" i="58" s="1"/>
  <c r="O120" i="58"/>
  <c r="O122" i="58" s="1"/>
  <c r="N120" i="58"/>
  <c r="N122" i="58" s="1"/>
  <c r="M120" i="58"/>
  <c r="M122" i="58" s="1"/>
  <c r="L120" i="58"/>
  <c r="L122" i="58" s="1"/>
  <c r="L123" i="58" s="1"/>
  <c r="K120" i="58"/>
  <c r="K122" i="58" s="1"/>
  <c r="J120" i="58"/>
  <c r="J122" i="58" s="1"/>
  <c r="I120" i="58"/>
  <c r="I122" i="58" s="1"/>
  <c r="H120" i="58"/>
  <c r="H122" i="58" s="1"/>
  <c r="H123" i="58" s="1"/>
  <c r="G120" i="58"/>
  <c r="G122" i="58" s="1"/>
  <c r="F120" i="58"/>
  <c r="F122" i="58" s="1"/>
  <c r="E120" i="58"/>
  <c r="E122" i="58" s="1"/>
  <c r="D120" i="58"/>
  <c r="D122" i="58" s="1"/>
  <c r="D123" i="58" s="1"/>
  <c r="C120" i="58"/>
  <c r="C122" i="58" s="1"/>
  <c r="AF119" i="58"/>
  <c r="AF118" i="58"/>
  <c r="AF117" i="58"/>
  <c r="AF116" i="58"/>
  <c r="AF115" i="58"/>
  <c r="AF114" i="58"/>
  <c r="AF113" i="58"/>
  <c r="AF112" i="58"/>
  <c r="AF111" i="58"/>
  <c r="AF110" i="58"/>
  <c r="AF109" i="58"/>
  <c r="AF108" i="58"/>
  <c r="AF107" i="58"/>
  <c r="AF106" i="58"/>
  <c r="AF105" i="58"/>
  <c r="AF104" i="58"/>
  <c r="AF103" i="58"/>
  <c r="AF102" i="58"/>
  <c r="AF101" i="58"/>
  <c r="AF100" i="58"/>
  <c r="AF99" i="58"/>
  <c r="AF98" i="58"/>
  <c r="AF97" i="58"/>
  <c r="AF96" i="58"/>
  <c r="AF95" i="58"/>
  <c r="AF94" i="58"/>
  <c r="AF93" i="58"/>
  <c r="AF92" i="58"/>
  <c r="AF91" i="58"/>
  <c r="AF90" i="58"/>
  <c r="AF89" i="58"/>
  <c r="AF88" i="58"/>
  <c r="AF87" i="58"/>
  <c r="AF86" i="58"/>
  <c r="AF85" i="58"/>
  <c r="AF84" i="58"/>
  <c r="AF120" i="58" s="1"/>
  <c r="AE83" i="58"/>
  <c r="AE121" i="58" s="1"/>
  <c r="AD83" i="58"/>
  <c r="AD121" i="58" s="1"/>
  <c r="AC83" i="58"/>
  <c r="AC121" i="58" s="1"/>
  <c r="AB83" i="58"/>
  <c r="AB121" i="58" s="1"/>
  <c r="AA83" i="58"/>
  <c r="AA121" i="58" s="1"/>
  <c r="Z83" i="58"/>
  <c r="Z121" i="58" s="1"/>
  <c r="Y83" i="58"/>
  <c r="Y121" i="58" s="1"/>
  <c r="X83" i="58"/>
  <c r="X121" i="58" s="1"/>
  <c r="W83" i="58"/>
  <c r="W121" i="58" s="1"/>
  <c r="V83" i="58"/>
  <c r="V121" i="58" s="1"/>
  <c r="U83" i="58"/>
  <c r="U121" i="58" s="1"/>
  <c r="T83" i="58"/>
  <c r="T121" i="58" s="1"/>
  <c r="S83" i="58"/>
  <c r="S121" i="58" s="1"/>
  <c r="R83" i="58"/>
  <c r="R121" i="58" s="1"/>
  <c r="Q83" i="58"/>
  <c r="Q121" i="58" s="1"/>
  <c r="P83" i="58"/>
  <c r="P121" i="58" s="1"/>
  <c r="O83" i="58"/>
  <c r="O121" i="58" s="1"/>
  <c r="N83" i="58"/>
  <c r="N121" i="58" s="1"/>
  <c r="M83" i="58"/>
  <c r="M121" i="58" s="1"/>
  <c r="L83" i="58"/>
  <c r="L121" i="58" s="1"/>
  <c r="K83" i="58"/>
  <c r="K121" i="58" s="1"/>
  <c r="J83" i="58"/>
  <c r="J121" i="58" s="1"/>
  <c r="I83" i="58"/>
  <c r="I121" i="58" s="1"/>
  <c r="H83" i="58"/>
  <c r="H121" i="58" s="1"/>
  <c r="G83" i="58"/>
  <c r="G121" i="58" s="1"/>
  <c r="F83" i="58"/>
  <c r="F121" i="58" s="1"/>
  <c r="E83" i="58"/>
  <c r="E121" i="58" s="1"/>
  <c r="D83" i="58"/>
  <c r="D121" i="58" s="1"/>
  <c r="C83" i="58"/>
  <c r="C121" i="58" s="1"/>
  <c r="AF82" i="58"/>
  <c r="AF81" i="58"/>
  <c r="AF80" i="58"/>
  <c r="AF79" i="58"/>
  <c r="AF78" i="58"/>
  <c r="AF77" i="58"/>
  <c r="AF76" i="58"/>
  <c r="AF75" i="58"/>
  <c r="AF74" i="58"/>
  <c r="AF73" i="58"/>
  <c r="AF72" i="58"/>
  <c r="AF71" i="58"/>
  <c r="AF70" i="58"/>
  <c r="AF69" i="58"/>
  <c r="AF68" i="58"/>
  <c r="AF67" i="58"/>
  <c r="AF66" i="58"/>
  <c r="AF65" i="58"/>
  <c r="AF64" i="58"/>
  <c r="AF63" i="58"/>
  <c r="AF62" i="58"/>
  <c r="AF61" i="58"/>
  <c r="AF60" i="58"/>
  <c r="AF59" i="58"/>
  <c r="AF58" i="58"/>
  <c r="AF57" i="58"/>
  <c r="AF56" i="58"/>
  <c r="AF55" i="58"/>
  <c r="AF54" i="58"/>
  <c r="AF53" i="58"/>
  <c r="AF52" i="58"/>
  <c r="AF51" i="58"/>
  <c r="AF50" i="58"/>
  <c r="AF49" i="58"/>
  <c r="AF48" i="58"/>
  <c r="AF47" i="58"/>
  <c r="AF46" i="58"/>
  <c r="AF45" i="58"/>
  <c r="AF44" i="58"/>
  <c r="AF43" i="58"/>
  <c r="AF42" i="58"/>
  <c r="AF41" i="58"/>
  <c r="AF40" i="58"/>
  <c r="AF39" i="58"/>
  <c r="AF38" i="58"/>
  <c r="AF37" i="58"/>
  <c r="AF36" i="58"/>
  <c r="AF35" i="58"/>
  <c r="AF34" i="58"/>
  <c r="AF33" i="58"/>
  <c r="AF32" i="58"/>
  <c r="AF31" i="58"/>
  <c r="AF30" i="58"/>
  <c r="AF29" i="58"/>
  <c r="AF28" i="58"/>
  <c r="AF27" i="58"/>
  <c r="AF26" i="58"/>
  <c r="AF25" i="58"/>
  <c r="AF24" i="58"/>
  <c r="AF23" i="58"/>
  <c r="AF22" i="58"/>
  <c r="AF21" i="58"/>
  <c r="AF20" i="58"/>
  <c r="AF19" i="58"/>
  <c r="AF18" i="58"/>
  <c r="AF17" i="58"/>
  <c r="AF16" i="58"/>
  <c r="AF15" i="58"/>
  <c r="AF14" i="58"/>
  <c r="AF13" i="58"/>
  <c r="AF12" i="58"/>
  <c r="AF11" i="58"/>
  <c r="AF10" i="58"/>
  <c r="AF9" i="58"/>
  <c r="AF8" i="58"/>
  <c r="AF7" i="58"/>
  <c r="AF6" i="58"/>
  <c r="AF5" i="58"/>
  <c r="AF4" i="58"/>
  <c r="AF83" i="58" s="1"/>
  <c r="D34" i="57"/>
  <c r="C34" i="57"/>
  <c r="E33" i="57"/>
  <c r="E32" i="57"/>
  <c r="E34" i="57" s="1"/>
  <c r="D29" i="57"/>
  <c r="C29" i="57"/>
  <c r="E28" i="57"/>
  <c r="E27" i="57"/>
  <c r="E26" i="57"/>
  <c r="E25" i="57"/>
  <c r="E24" i="57"/>
  <c r="E29" i="57" s="1"/>
  <c r="D22" i="57"/>
  <c r="C22" i="57"/>
  <c r="E21" i="57"/>
  <c r="E20" i="57"/>
  <c r="E19" i="57"/>
  <c r="E18" i="57"/>
  <c r="E17" i="57"/>
  <c r="E16" i="57"/>
  <c r="E15" i="57"/>
  <c r="E14" i="57"/>
  <c r="E22" i="57" s="1"/>
  <c r="E12" i="57"/>
  <c r="D12" i="57"/>
  <c r="C12" i="57"/>
  <c r="D15" i="56"/>
  <c r="C15" i="56"/>
  <c r="E14" i="56"/>
  <c r="E11" i="56"/>
  <c r="E13" i="56" s="1"/>
  <c r="E10" i="56"/>
  <c r="E12" i="56" s="1"/>
  <c r="E9" i="56"/>
  <c r="D76" i="55"/>
  <c r="C76" i="55"/>
  <c r="E75" i="55"/>
  <c r="E74" i="55"/>
  <c r="E73" i="55"/>
  <c r="D71" i="55"/>
  <c r="C71" i="55"/>
  <c r="E70" i="55"/>
  <c r="E71" i="55" s="1"/>
  <c r="D68" i="55"/>
  <c r="C68" i="55"/>
  <c r="E67" i="55"/>
  <c r="E66" i="55"/>
  <c r="E65" i="55"/>
  <c r="E63" i="55"/>
  <c r="D63" i="55"/>
  <c r="C63" i="55"/>
  <c r="C59" i="55"/>
  <c r="E58" i="55"/>
  <c r="E57" i="55"/>
  <c r="D56" i="55"/>
  <c r="E56" i="55" s="1"/>
  <c r="E55" i="55"/>
  <c r="D54" i="55"/>
  <c r="E53" i="55"/>
  <c r="D51" i="55"/>
  <c r="C51" i="55"/>
  <c r="E50" i="55"/>
  <c r="E49" i="55"/>
  <c r="E48" i="55"/>
  <c r="E46" i="55"/>
  <c r="D46" i="55"/>
  <c r="C46" i="55"/>
  <c r="D43" i="55"/>
  <c r="C43" i="55"/>
  <c r="E42" i="55"/>
  <c r="E41" i="55"/>
  <c r="D34" i="55"/>
  <c r="C34" i="55"/>
  <c r="E33" i="55"/>
  <c r="E34" i="55" s="1"/>
  <c r="D31" i="55"/>
  <c r="C31" i="55"/>
  <c r="E30" i="55"/>
  <c r="E29" i="55"/>
  <c r="E28" i="55"/>
  <c r="E27" i="55"/>
  <c r="D25" i="55"/>
  <c r="C25" i="55"/>
  <c r="E24" i="55"/>
  <c r="E23" i="55"/>
  <c r="D21" i="55"/>
  <c r="C21" i="55"/>
  <c r="E20" i="55"/>
  <c r="E21" i="55" s="1"/>
  <c r="D18" i="55"/>
  <c r="C18" i="55"/>
  <c r="E17" i="55"/>
  <c r="E18" i="55" s="1"/>
  <c r="D15" i="55"/>
  <c r="C15" i="55"/>
  <c r="E14" i="55"/>
  <c r="E13" i="55"/>
  <c r="E12" i="55"/>
  <c r="E11" i="55"/>
  <c r="E10" i="55"/>
  <c r="E9" i="55"/>
  <c r="D27" i="54"/>
  <c r="D28" i="54" s="1"/>
  <c r="C27" i="54"/>
  <c r="C28" i="54" s="1"/>
  <c r="E23" i="54"/>
  <c r="E22" i="54"/>
  <c r="E21" i="54"/>
  <c r="E20" i="54"/>
  <c r="E19" i="54"/>
  <c r="E18" i="54"/>
  <c r="E17" i="54"/>
  <c r="E16" i="54"/>
  <c r="E15" i="54"/>
  <c r="E14" i="54"/>
  <c r="E13" i="54"/>
  <c r="E12" i="54"/>
  <c r="E11" i="54"/>
  <c r="E10" i="54"/>
  <c r="E27" i="54" s="1"/>
  <c r="E28" i="54" s="1"/>
  <c r="D24" i="53"/>
  <c r="D25" i="53" s="1"/>
  <c r="C24" i="53"/>
  <c r="C25" i="53" s="1"/>
  <c r="E20" i="53"/>
  <c r="E19" i="53"/>
  <c r="E18" i="53"/>
  <c r="E17" i="53"/>
  <c r="E16" i="53"/>
  <c r="E15" i="53"/>
  <c r="E14" i="53"/>
  <c r="E13" i="53"/>
  <c r="E12" i="53"/>
  <c r="E11" i="53"/>
  <c r="E10" i="53"/>
  <c r="E24" i="53" s="1"/>
  <c r="E25" i="53" s="1"/>
  <c r="C24" i="52"/>
  <c r="C25" i="52" s="1"/>
  <c r="D24" i="52"/>
  <c r="D25" i="52" s="1"/>
  <c r="E22" i="52"/>
  <c r="E21" i="52"/>
  <c r="E20" i="52"/>
  <c r="E19" i="52"/>
  <c r="E18" i="52"/>
  <c r="E17" i="52"/>
  <c r="E16" i="52"/>
  <c r="E15" i="52"/>
  <c r="E14" i="52"/>
  <c r="E13" i="52"/>
  <c r="E12" i="52"/>
  <c r="E11" i="52"/>
  <c r="E10" i="52"/>
  <c r="I4" i="51"/>
  <c r="I5" i="51" s="1"/>
  <c r="H4" i="51"/>
  <c r="H5" i="51" s="1"/>
  <c r="G4" i="51"/>
  <c r="G5" i="51" s="1"/>
  <c r="F4" i="51"/>
  <c r="F5" i="51" s="1"/>
  <c r="E4" i="51"/>
  <c r="E5" i="51" s="1"/>
  <c r="D4" i="51"/>
  <c r="D5" i="51" s="1"/>
  <c r="C4" i="51"/>
  <c r="C5" i="51" s="1"/>
  <c r="B4" i="51"/>
  <c r="B5" i="51" s="1"/>
  <c r="B10" i="51"/>
  <c r="D59" i="55" l="1"/>
  <c r="E15" i="55"/>
  <c r="E39" i="55"/>
  <c r="E54" i="55"/>
  <c r="E59" i="55" s="1"/>
  <c r="E25" i="55"/>
  <c r="E31" i="55"/>
  <c r="E51" i="55"/>
  <c r="E68" i="55"/>
  <c r="E76" i="55"/>
  <c r="E43" i="55"/>
  <c r="AB123" i="58"/>
  <c r="E15" i="56"/>
  <c r="E123" i="58"/>
  <c r="AF124" i="58" s="1"/>
  <c r="I123" i="58"/>
  <c r="M123" i="58"/>
  <c r="Q123" i="58"/>
  <c r="U123" i="58"/>
  <c r="Y123" i="58"/>
  <c r="AC123" i="58"/>
  <c r="AF121" i="58"/>
  <c r="F123" i="58"/>
  <c r="J123" i="58"/>
  <c r="N123" i="58"/>
  <c r="R123" i="58"/>
  <c r="V123" i="58"/>
  <c r="Z123" i="58"/>
  <c r="AD123" i="58"/>
  <c r="E24" i="52"/>
  <c r="E25" i="52" s="1"/>
  <c r="AF122" i="58"/>
  <c r="C123" i="58"/>
  <c r="G123" i="58"/>
  <c r="K123" i="58"/>
  <c r="O123" i="58"/>
  <c r="S123" i="58"/>
  <c r="W123" i="58"/>
  <c r="AA123" i="58"/>
  <c r="AE123" i="58"/>
  <c r="AF123" i="58" l="1"/>
  <c r="M67" i="43" l="1"/>
  <c r="J67" i="43" l="1"/>
  <c r="J73" i="43" s="1"/>
  <c r="N72" i="43"/>
  <c r="M73" i="43"/>
  <c r="G73" i="43"/>
  <c r="H73" i="43"/>
  <c r="I73" i="43"/>
  <c r="K73" i="43"/>
  <c r="L73" i="43"/>
  <c r="F73" i="43"/>
  <c r="M71" i="43"/>
  <c r="D67" i="43"/>
  <c r="M49" i="43" l="1"/>
  <c r="M15" i="43"/>
  <c r="M5" i="43"/>
  <c r="C61" i="43" l="1"/>
  <c r="O67" i="43"/>
  <c r="O13" i="43"/>
  <c r="M42" i="43"/>
  <c r="M52" i="43"/>
  <c r="B28" i="42"/>
  <c r="I10" i="51" l="1"/>
  <c r="I11" i="51" s="1"/>
  <c r="H10" i="51"/>
  <c r="H11" i="51" s="1"/>
  <c r="G10" i="51"/>
  <c r="G11" i="51" s="1"/>
  <c r="F10" i="51"/>
  <c r="F11" i="51" s="1"/>
  <c r="E10" i="51"/>
  <c r="E11" i="51" s="1"/>
  <c r="D10" i="51"/>
  <c r="D11" i="51" s="1"/>
  <c r="C10" i="51"/>
  <c r="C11" i="51" s="1"/>
  <c r="B11" i="51"/>
  <c r="L28" i="43" l="1"/>
  <c r="E67" i="43" l="1"/>
  <c r="K77" i="43" s="1"/>
  <c r="E59" i="43"/>
  <c r="E57" i="43"/>
  <c r="E53" i="43"/>
  <c r="E49" i="43"/>
  <c r="E45" i="43"/>
  <c r="E43" i="43"/>
  <c r="E39" i="43"/>
  <c r="E35" i="43"/>
  <c r="E31" i="43"/>
  <c r="E29" i="43"/>
  <c r="E25" i="43"/>
  <c r="E21" i="43"/>
  <c r="E17" i="43"/>
  <c r="E13" i="43"/>
  <c r="E9" i="43"/>
  <c r="E5" i="43"/>
  <c r="N70" i="43"/>
  <c r="N54" i="43"/>
  <c r="N50" i="43"/>
  <c r="N46" i="43"/>
  <c r="N40" i="43"/>
  <c r="N36" i="43"/>
  <c r="N32" i="43"/>
  <c r="N26" i="43"/>
  <c r="N22" i="43"/>
  <c r="N18" i="43"/>
  <c r="M20" i="43"/>
  <c r="N14" i="43"/>
  <c r="N10" i="43"/>
  <c r="N6" i="43"/>
  <c r="N5" i="43"/>
  <c r="N68" i="43"/>
  <c r="N69" i="43"/>
  <c r="D61" i="43"/>
  <c r="E62" i="43" s="1"/>
  <c r="O61" i="43"/>
  <c r="O75" i="43" s="1"/>
  <c r="N7" i="43"/>
  <c r="F8" i="43"/>
  <c r="G8" i="43"/>
  <c r="H8" i="43"/>
  <c r="I8" i="43"/>
  <c r="J8" i="43"/>
  <c r="K8" i="43"/>
  <c r="L8" i="43"/>
  <c r="N9" i="43"/>
  <c r="N11" i="43"/>
  <c r="F12" i="43"/>
  <c r="G12" i="43"/>
  <c r="H12" i="43"/>
  <c r="I12" i="43"/>
  <c r="J12" i="43"/>
  <c r="K12" i="43"/>
  <c r="L12" i="43"/>
  <c r="M12" i="43"/>
  <c r="N13" i="43"/>
  <c r="N15" i="43"/>
  <c r="F16" i="43"/>
  <c r="G16" i="43"/>
  <c r="H16" i="43"/>
  <c r="I16" i="43"/>
  <c r="J16" i="43"/>
  <c r="K16" i="43"/>
  <c r="L16" i="43"/>
  <c r="N17" i="43"/>
  <c r="N19" i="43"/>
  <c r="F20" i="43"/>
  <c r="G20" i="43"/>
  <c r="H20" i="43"/>
  <c r="I20" i="43"/>
  <c r="J20" i="43"/>
  <c r="K20" i="43"/>
  <c r="L20" i="43"/>
  <c r="N21" i="43"/>
  <c r="N23" i="43"/>
  <c r="F24" i="43"/>
  <c r="G24" i="43"/>
  <c r="H24" i="43"/>
  <c r="I24" i="43"/>
  <c r="J24" i="43"/>
  <c r="K24" i="43"/>
  <c r="L24" i="43"/>
  <c r="M24" i="43"/>
  <c r="N25" i="43"/>
  <c r="N27" i="43"/>
  <c r="F28" i="43"/>
  <c r="G28" i="43"/>
  <c r="H28" i="43"/>
  <c r="I28" i="43"/>
  <c r="J28" i="43"/>
  <c r="K28" i="43"/>
  <c r="M28" i="43"/>
  <c r="N29" i="43"/>
  <c r="N30" i="43" s="1"/>
  <c r="F30" i="43"/>
  <c r="G30" i="43"/>
  <c r="H30" i="43"/>
  <c r="I30" i="43"/>
  <c r="J30" i="43"/>
  <c r="K30" i="43"/>
  <c r="L30" i="43"/>
  <c r="M30" i="43"/>
  <c r="N31" i="43"/>
  <c r="N33" i="43"/>
  <c r="F34" i="43"/>
  <c r="G34" i="43"/>
  <c r="H34" i="43"/>
  <c r="I34" i="43"/>
  <c r="J34" i="43"/>
  <c r="K34" i="43"/>
  <c r="L34" i="43"/>
  <c r="M34" i="43"/>
  <c r="N35" i="43"/>
  <c r="N37" i="43"/>
  <c r="F38" i="43"/>
  <c r="G38" i="43"/>
  <c r="H38" i="43"/>
  <c r="I38" i="43"/>
  <c r="J38" i="43"/>
  <c r="K38" i="43"/>
  <c r="L38" i="43"/>
  <c r="M38" i="43"/>
  <c r="N39" i="43"/>
  <c r="N41" i="43"/>
  <c r="F42" i="43"/>
  <c r="G42" i="43"/>
  <c r="H42" i="43"/>
  <c r="I42" i="43"/>
  <c r="J42" i="43"/>
  <c r="K42" i="43"/>
  <c r="L42" i="43"/>
  <c r="N43" i="43"/>
  <c r="N44" i="43" s="1"/>
  <c r="F44" i="43"/>
  <c r="G44" i="43"/>
  <c r="H44" i="43"/>
  <c r="I44" i="43"/>
  <c r="J44" i="43"/>
  <c r="K44" i="43"/>
  <c r="L44" i="43"/>
  <c r="M44" i="43"/>
  <c r="N45" i="43"/>
  <c r="N47" i="43"/>
  <c r="F48" i="43"/>
  <c r="G48" i="43"/>
  <c r="H48" i="43"/>
  <c r="I48" i="43"/>
  <c r="J48" i="43"/>
  <c r="K48" i="43"/>
  <c r="L48" i="43"/>
  <c r="M48" i="43"/>
  <c r="N49" i="43"/>
  <c r="N51" i="43"/>
  <c r="F52" i="43"/>
  <c r="G52" i="43"/>
  <c r="H52" i="43"/>
  <c r="I52" i="43"/>
  <c r="J52" i="43"/>
  <c r="K52" i="43"/>
  <c r="L52" i="43"/>
  <c r="N53" i="43"/>
  <c r="N55" i="43"/>
  <c r="F56" i="43"/>
  <c r="G56" i="43"/>
  <c r="H56" i="43"/>
  <c r="I56" i="43"/>
  <c r="J56" i="43"/>
  <c r="K56" i="43"/>
  <c r="L56" i="43"/>
  <c r="M56" i="43"/>
  <c r="N57" i="43"/>
  <c r="N58" i="43" s="1"/>
  <c r="F58" i="43"/>
  <c r="G58" i="43"/>
  <c r="H58" i="43"/>
  <c r="I58" i="43"/>
  <c r="J58" i="43"/>
  <c r="K58" i="43"/>
  <c r="L58" i="43"/>
  <c r="M58" i="43"/>
  <c r="N59" i="43"/>
  <c r="N60" i="43" s="1"/>
  <c r="F60" i="43"/>
  <c r="G60" i="43"/>
  <c r="H60" i="43"/>
  <c r="I60" i="43"/>
  <c r="J60" i="43"/>
  <c r="K60" i="43"/>
  <c r="L60" i="43"/>
  <c r="M60" i="43"/>
  <c r="N71" i="43"/>
  <c r="E10" i="42"/>
  <c r="C11" i="42"/>
  <c r="F11" i="42" s="1"/>
  <c r="E11" i="42"/>
  <c r="C12" i="42"/>
  <c r="E12" i="42"/>
  <c r="F12" i="42"/>
  <c r="B30" i="42"/>
  <c r="D10" i="42" s="1"/>
  <c r="M8" i="43"/>
  <c r="N67" i="43"/>
  <c r="N73" i="43" s="1"/>
  <c r="E61" i="43" l="1"/>
  <c r="N8" i="43"/>
  <c r="G77" i="43"/>
  <c r="N48" i="43"/>
  <c r="D75" i="43"/>
  <c r="N56" i="43"/>
  <c r="N52" i="43"/>
  <c r="N42" i="43"/>
  <c r="N38" i="43"/>
  <c r="N34" i="43"/>
  <c r="N28" i="43"/>
  <c r="N24" i="43"/>
  <c r="M61" i="43"/>
  <c r="M75" i="43" s="1"/>
  <c r="N20" i="43"/>
  <c r="H61" i="43"/>
  <c r="H75" i="43" s="1"/>
  <c r="F61" i="43"/>
  <c r="F75" i="43" s="1"/>
  <c r="N16" i="43"/>
  <c r="J61" i="43"/>
  <c r="J75" i="43" s="1"/>
  <c r="I61" i="43"/>
  <c r="I75" i="43" s="1"/>
  <c r="G61" i="43"/>
  <c r="G75" i="43" s="1"/>
  <c r="N12" i="43"/>
  <c r="L61" i="43"/>
  <c r="L75" i="43" s="1"/>
  <c r="K61" i="43"/>
  <c r="K75" i="43" s="1"/>
  <c r="C75" i="43"/>
  <c r="B36" i="42"/>
  <c r="C10" i="42" s="1"/>
  <c r="F10" i="42" s="1"/>
  <c r="F40" i="42" s="1"/>
  <c r="P75" i="43" l="1"/>
  <c r="C78" i="43" s="1"/>
  <c r="K78" i="43"/>
  <c r="K79" i="43" s="1"/>
  <c r="N61" i="43"/>
  <c r="G78" i="43" s="1"/>
  <c r="G79" i="43" s="1"/>
  <c r="E75" i="43"/>
  <c r="C77" i="43" s="1"/>
  <c r="N75" i="43" l="1"/>
  <c r="C79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Strungova</author>
  </authors>
  <commentList>
    <comment ref="D4" authorId="0" shapeId="0" xr:uid="{7A586C92-D5A3-4156-89A6-DCFB6B4705D9}">
      <text>
        <r>
          <rPr>
            <b/>
            <sz val="8"/>
            <color indexed="81"/>
            <rFont val="Tahoma"/>
            <family val="2"/>
            <charset val="238"/>
          </rPr>
          <t>Strungova:</t>
        </r>
        <r>
          <rPr>
            <sz val="8"/>
            <color indexed="81"/>
            <rFont val="Tahoma"/>
            <family val="2"/>
            <charset val="238"/>
          </rPr>
          <t xml:space="preserve">
v roce 2022 čerpáno pod děkanátní zakázkou</t>
        </r>
      </text>
    </comment>
    <comment ref="M5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Strungova:</t>
        </r>
        <r>
          <rPr>
            <sz val="9"/>
            <color indexed="81"/>
            <rFont val="Tahoma"/>
            <charset val="1"/>
          </rPr>
          <t xml:space="preserve">
započítáno zůčtování fondů ve výši 60000 Kč (vratka financí ze stipendijního fondu na spoluúčast v projektu); AÚ 648; 
a dále započítány nepřímé náklady převedeny z TAČRu
</t>
        </r>
      </text>
    </comment>
    <comment ref="M45" authorId="0" shapeId="0" xr:uid="{00000000-0006-0000-0200-000003000000}">
      <text>
        <r>
          <rPr>
            <sz val="9"/>
            <color indexed="81"/>
            <rFont val="Tahoma"/>
            <family val="2"/>
            <charset val="238"/>
          </rPr>
          <t>NN projektu TAČR</t>
        </r>
      </text>
    </comment>
    <comment ref="M49" authorId="0" shapeId="0" xr:uid="{00000000-0006-0000-0200-000004000000}">
      <text>
        <r>
          <rPr>
            <b/>
            <sz val="9"/>
            <color indexed="81"/>
            <rFont val="Tahoma"/>
            <charset val="1"/>
          </rPr>
          <t>Strungova:</t>
        </r>
        <r>
          <rPr>
            <sz val="9"/>
            <color indexed="81"/>
            <rFont val="Tahoma"/>
            <charset val="1"/>
          </rPr>
          <t xml:space="preserve">
zúčtování fondů ve výši 21200 Kč, viz KFI</t>
        </r>
      </text>
    </comment>
  </commentList>
</comments>
</file>

<file path=xl/sharedStrings.xml><?xml version="1.0" encoding="utf-8"?>
<sst xmlns="http://schemas.openxmlformats.org/spreadsheetml/2006/main" count="830" uniqueCount="509">
  <si>
    <t>fakulta</t>
  </si>
  <si>
    <t>náklady</t>
  </si>
  <si>
    <t>výnosy</t>
  </si>
  <si>
    <t>tis. Kč</t>
  </si>
  <si>
    <t>Celkem</t>
  </si>
  <si>
    <t>číslo sloupce</t>
  </si>
  <si>
    <t>(1)</t>
  </si>
  <si>
    <t>(2)</t>
  </si>
  <si>
    <t>(3)</t>
  </si>
  <si>
    <t>součty sloupců</t>
  </si>
  <si>
    <t>číslo</t>
  </si>
  <si>
    <t>popis</t>
  </si>
  <si>
    <t>Zdroj 1100</t>
  </si>
  <si>
    <t>Zdroj 1101</t>
  </si>
  <si>
    <t xml:space="preserve">HV </t>
  </si>
  <si>
    <t>zdroj 1100</t>
  </si>
  <si>
    <t>= (1)-(2)</t>
  </si>
  <si>
    <t>zdroj 1101</t>
  </si>
  <si>
    <t>HV</t>
  </si>
  <si>
    <t>tabulka</t>
  </si>
  <si>
    <t>Hospodářský výsledek</t>
  </si>
  <si>
    <t>Přílohy:</t>
  </si>
  <si>
    <t>Zdroj 1102</t>
  </si>
  <si>
    <t>zdroj 1102</t>
  </si>
  <si>
    <t xml:space="preserve"> dotace</t>
  </si>
  <si>
    <t>z toho</t>
  </si>
  <si>
    <t>z (1)</t>
  </si>
  <si>
    <t>1A</t>
  </si>
  <si>
    <t xml:space="preserve"> - fond provozních prostředků (FPP), fond reprodukce investičního majetku (FRIM), fond účelově určených</t>
  </si>
  <si>
    <t>prostředků (FÚUP). Tuto možnost stanoví poskytovatel dotace v souladu se zákonem. Použití těchto prostředků</t>
  </si>
  <si>
    <t>v dalších letech se pak řídí pravidly stanovenými v souladu se zákonem, rozhodnutími a vnitřními předpisy VVŠ.</t>
  </si>
  <si>
    <t>suma</t>
  </si>
  <si>
    <t>fakulta - pracoviště</t>
  </si>
  <si>
    <t>ostatní služby</t>
  </si>
  <si>
    <t>hlavní činnost</t>
  </si>
  <si>
    <t>haléřové vyrovnání</t>
  </si>
  <si>
    <t>648/800</t>
  </si>
  <si>
    <t>stipendia PGS</t>
  </si>
  <si>
    <t>konference</t>
  </si>
  <si>
    <t>Zdroj 1610</t>
  </si>
  <si>
    <t>zdroj 1610</t>
  </si>
  <si>
    <t xml:space="preserve">Zdroj </t>
  </si>
  <si>
    <t xml:space="preserve">zdroj </t>
  </si>
  <si>
    <t>CŽV s DPH</t>
  </si>
  <si>
    <t>GAČR</t>
  </si>
  <si>
    <t>1100/0001</t>
  </si>
  <si>
    <t>pracoviště</t>
  </si>
  <si>
    <t>Přehled o pohybech na zdroji 1100.</t>
  </si>
  <si>
    <t>ostatní zdroje financování (1101) - (možno tvořit HV)</t>
  </si>
  <si>
    <t>ostatní zdroje financování (1102) - (možno tvořit HV)</t>
  </si>
  <si>
    <t>Ostatní zdroje</t>
  </si>
  <si>
    <t xml:space="preserve"> Kč</t>
  </si>
  <si>
    <t>zakázka</t>
  </si>
  <si>
    <t>CŽV bez DPH</t>
  </si>
  <si>
    <t>stipen.PGS</t>
  </si>
  <si>
    <t>sponzoři</t>
  </si>
  <si>
    <t>doplňkov.č.</t>
  </si>
  <si>
    <t>SÚ</t>
  </si>
  <si>
    <t>AÚ</t>
  </si>
  <si>
    <t>011</t>
  </si>
  <si>
    <t>012</t>
  </si>
  <si>
    <t>021</t>
  </si>
  <si>
    <t>022</t>
  </si>
  <si>
    <t>031</t>
  </si>
  <si>
    <t>041</t>
  </si>
  <si>
    <t>051</t>
  </si>
  <si>
    <t>052</t>
  </si>
  <si>
    <t>061</t>
  </si>
  <si>
    <t>062</t>
  </si>
  <si>
    <t>091</t>
  </si>
  <si>
    <t>151</t>
  </si>
  <si>
    <t>001</t>
  </si>
  <si>
    <t>201</t>
  </si>
  <si>
    <t>071</t>
  </si>
  <si>
    <t>111</t>
  </si>
  <si>
    <t>131</t>
  </si>
  <si>
    <t>161</t>
  </si>
  <si>
    <t>911</t>
  </si>
  <si>
    <t>921</t>
  </si>
  <si>
    <t>102</t>
  </si>
  <si>
    <t>800</t>
  </si>
  <si>
    <t>500</t>
  </si>
  <si>
    <t>100</t>
  </si>
  <si>
    <t>Tabulka č. 10</t>
  </si>
  <si>
    <t>spotřební materiál</t>
  </si>
  <si>
    <t>opravy budov</t>
  </si>
  <si>
    <t>údržba přístrojů</t>
  </si>
  <si>
    <t>cestovné tuzemské</t>
  </si>
  <si>
    <t>pohoštění a dary</t>
  </si>
  <si>
    <t>nájemné</t>
  </si>
  <si>
    <t>programy software</t>
  </si>
  <si>
    <t>telefonní poplatky</t>
  </si>
  <si>
    <t>poštovné</t>
  </si>
  <si>
    <t>konferenční poplatky</t>
  </si>
  <si>
    <t>tisk</t>
  </si>
  <si>
    <t>externí úklid</t>
  </si>
  <si>
    <t>mzdové náklady</t>
  </si>
  <si>
    <t>OON</t>
  </si>
  <si>
    <t>zdravotní pojištění</t>
  </si>
  <si>
    <t>sociální pojištění</t>
  </si>
  <si>
    <t>stravenky</t>
  </si>
  <si>
    <t>poplatky</t>
  </si>
  <si>
    <t>stipendia</t>
  </si>
  <si>
    <t>zahraniční studenti</t>
  </si>
  <si>
    <t>pojištění Kooperativa</t>
  </si>
  <si>
    <t>DPH na vstupu</t>
  </si>
  <si>
    <t>spoluřešitelé náklady</t>
  </si>
  <si>
    <t>cestovné studentů</t>
  </si>
  <si>
    <t>cestovné zahraniční</t>
  </si>
  <si>
    <t>200</t>
  </si>
  <si>
    <t>068</t>
  </si>
  <si>
    <t>spot.mat. -do 500,-Kč</t>
  </si>
  <si>
    <t>knihy a časopisy daň.n.</t>
  </si>
  <si>
    <t>cestovné zahr.hostů</t>
  </si>
  <si>
    <t>ostatní služby daň.neuz.</t>
  </si>
  <si>
    <t>konf.popl.-daň. Neuzn.</t>
  </si>
  <si>
    <t>nemocenská</t>
  </si>
  <si>
    <t>daně</t>
  </si>
  <si>
    <t>poplatky-daň.neuznat.</t>
  </si>
  <si>
    <t>prospěch.stipendium</t>
  </si>
  <si>
    <t>pojištění osob</t>
  </si>
  <si>
    <t>tržby za vlastní výrobky</t>
  </si>
  <si>
    <t>tržby z prodeje služeb</t>
  </si>
  <si>
    <t>poplatky za příj.řízení</t>
  </si>
  <si>
    <t>tržby z nájmů</t>
  </si>
  <si>
    <t>tržby z prod.služ.-sleva</t>
  </si>
  <si>
    <t>tržby za placené stud.</t>
  </si>
  <si>
    <t>tržby -DČ</t>
  </si>
  <si>
    <t>tržby za prodané zboží</t>
  </si>
  <si>
    <t>čerpání FPP</t>
  </si>
  <si>
    <t>čerpání UUP</t>
  </si>
  <si>
    <t>přijaté příspěvky-sponz.</t>
  </si>
  <si>
    <t>příspěvek MŠ fakultě</t>
  </si>
  <si>
    <t>dotace-Leon. Phare</t>
  </si>
  <si>
    <t>v tis.Kč</t>
  </si>
  <si>
    <t>v tis. Kč</t>
  </si>
  <si>
    <t>1100</t>
  </si>
  <si>
    <t>z toho stipendijní fond</t>
  </si>
  <si>
    <t>Obsahem tohoto přehledu jsou údaje o čerpání příspěvků, dotací a ostatních příjmů FF OU,</t>
  </si>
  <si>
    <t>příspěvek MŠMT zdroj 1100 (hlavní činnost, stipendijní fond)</t>
  </si>
  <si>
    <t>1650/6501</t>
  </si>
  <si>
    <t>dotace</t>
  </si>
  <si>
    <t>stipendijní fond</t>
  </si>
  <si>
    <t>výnosy celkem</t>
  </si>
  <si>
    <t>náklady celkem</t>
  </si>
  <si>
    <t>1650/6509</t>
  </si>
  <si>
    <t>1650/6510</t>
  </si>
  <si>
    <t>1650/6511</t>
  </si>
  <si>
    <t>Tabulka č. 3.</t>
  </si>
  <si>
    <t>171</t>
  </si>
  <si>
    <t>výzkumné stipendium</t>
  </si>
  <si>
    <t>401</t>
  </si>
  <si>
    <t>odpisy dlouhod.majet.</t>
  </si>
  <si>
    <t>manka-daňově uznat.</t>
  </si>
  <si>
    <t>035</t>
  </si>
  <si>
    <t>101</t>
  </si>
  <si>
    <t>065</t>
  </si>
  <si>
    <t>941</t>
  </si>
  <si>
    <t>ostatní provoz. náklady</t>
  </si>
  <si>
    <t>Podklad výsledovka VZ 25-1610</t>
  </si>
  <si>
    <t>zdroj</t>
  </si>
  <si>
    <t>penále,pokuty daň.neu</t>
  </si>
  <si>
    <t>Inst.pod.výz. IP</t>
  </si>
  <si>
    <t>sp.výzk. SGS</t>
  </si>
  <si>
    <t>1100-převod na Knihovnu</t>
  </si>
  <si>
    <t>1100-převod na CIT</t>
  </si>
  <si>
    <t>převod na R-priorityII</t>
  </si>
  <si>
    <t>1100-pedagogické praxe</t>
  </si>
  <si>
    <t>převod příspěvku rektorát</t>
  </si>
  <si>
    <t>649/011-401</t>
  </si>
  <si>
    <t>ostatní služby AH</t>
  </si>
  <si>
    <t>prodané zboží</t>
  </si>
  <si>
    <t>smluvní výzkum DČ</t>
  </si>
  <si>
    <t>dotace OPVK</t>
  </si>
  <si>
    <t>dotace SGS</t>
  </si>
  <si>
    <t>úroky BÚ</t>
  </si>
  <si>
    <t>konzultace, poraden.DČ</t>
  </si>
  <si>
    <t>Předkládá:</t>
  </si>
  <si>
    <t>Zpracovala:</t>
  </si>
  <si>
    <t>z toho FPP</t>
  </si>
  <si>
    <t>1100-převod z Knihovny</t>
  </si>
  <si>
    <t>648/500</t>
  </si>
  <si>
    <t>fond provozních prostředků</t>
  </si>
  <si>
    <t>ostatní příjmy</t>
  </si>
  <si>
    <t>daňově neuznatelné náklady</t>
  </si>
  <si>
    <t>Dodklad  (Výsledovka 25-1102).</t>
  </si>
  <si>
    <t>1188 - U3V</t>
  </si>
  <si>
    <t>25*</t>
  </si>
  <si>
    <t>9100 - Zkoušky pro účely udělní státního občanství</t>
  </si>
  <si>
    <t>oop</t>
  </si>
  <si>
    <t>trržby za prodané zboží</t>
  </si>
  <si>
    <t>024</t>
  </si>
  <si>
    <t>kurzové ztráty - daň.uzn.</t>
  </si>
  <si>
    <t>023</t>
  </si>
  <si>
    <t>ostatní kapitoly SR</t>
  </si>
  <si>
    <t>MSK</t>
  </si>
  <si>
    <t>931</t>
  </si>
  <si>
    <t>placené vzděl. Kurzy DČ</t>
  </si>
  <si>
    <t>knihy a časopisy daň. uz.</t>
  </si>
  <si>
    <t>DHM-maj.1500-40000</t>
  </si>
  <si>
    <t>cestovné ostatní</t>
  </si>
  <si>
    <t xml:space="preserve">Institucionální podpora na dlouhodobý koncepční rozvoj výzkumné organizace </t>
  </si>
  <si>
    <t>Ing. Iveta Strungová, tajemnice FF OU</t>
  </si>
  <si>
    <t>Hospodářský výsledek navrhujeme po zdanění a schválení zprávy o hospodaření OU převést do FRIMu v případě zisku, dorovnat z FRIMu v případě ztráty.</t>
  </si>
  <si>
    <t>stipendia doktorandi FF</t>
  </si>
  <si>
    <t>081</t>
  </si>
  <si>
    <t>092</t>
  </si>
  <si>
    <t>tisk - daň. neuznatelný</t>
  </si>
  <si>
    <t>OON - daň. neuznatelné</t>
  </si>
  <si>
    <t>dotace - cizí granty</t>
  </si>
  <si>
    <t>Podrobný rozpis uveden v tabulkách č. 4, č. 5, č. 6, č. 9.</t>
  </si>
  <si>
    <t>výdaje a příjmy podle syntetického a analytického účtu, hospodářský výsledek</t>
  </si>
  <si>
    <t xml:space="preserve">VVŠ dotaci a příspěvek. Případnou nevyčerpanou dotaci či příspěvek lze převést do fondů - </t>
  </si>
  <si>
    <t>Po zdanění OU bude provedeno rozdělení finančních prostředků na subjekty OU v souladu s vnitřními předpisy OU.</t>
  </si>
  <si>
    <t>příspěvek MŠMT zdroj 1610 (specifický vysokoškolský výzkum - SGS)</t>
  </si>
  <si>
    <t>Převod nevyčerpané dotace do fondu provozních prostředků (FPP) fakulty ve výši tis. Kč</t>
  </si>
  <si>
    <t>Přiděleno (v Kč)</t>
  </si>
  <si>
    <t>Čerpáno  (v Kč)</t>
  </si>
  <si>
    <t>Pracoviště</t>
  </si>
  <si>
    <t>Zdroj/zakázka</t>
  </si>
  <si>
    <t>503-knihy</t>
  </si>
  <si>
    <t>501-materiál</t>
  </si>
  <si>
    <t>511-opravy</t>
  </si>
  <si>
    <t>521-mzdy</t>
  </si>
  <si>
    <t>524-pojištění</t>
  </si>
  <si>
    <t>512-cestovné</t>
  </si>
  <si>
    <t>549-ostatní</t>
  </si>
  <si>
    <t>Stravenky zak. 0005</t>
  </si>
  <si>
    <t>518-ostatní sl.</t>
  </si>
  <si>
    <t>25100 KFI</t>
  </si>
  <si>
    <t>25150 KSE</t>
  </si>
  <si>
    <t>25300 KČJ</t>
  </si>
  <si>
    <t>25350 KČL</t>
  </si>
  <si>
    <t>25351 KDU</t>
  </si>
  <si>
    <t>25352 CERES</t>
  </si>
  <si>
    <t>255XX KRO</t>
  </si>
  <si>
    <t>252XX KSL</t>
  </si>
  <si>
    <t>25400 KAA</t>
  </si>
  <si>
    <t>25600 KGE</t>
  </si>
  <si>
    <t>25610 25410 CVOJ</t>
  </si>
  <si>
    <t>25700 KPS</t>
  </si>
  <si>
    <t>25800 KHI</t>
  </si>
  <si>
    <t>25810 KLA</t>
  </si>
  <si>
    <t>25820 CHSD</t>
  </si>
  <si>
    <t>25830 VIVARIUM</t>
  </si>
  <si>
    <t>1650/6512</t>
  </si>
  <si>
    <t>MSK, SMO</t>
  </si>
  <si>
    <t>spot. tepla - daň.uznat.</t>
  </si>
  <si>
    <t>ostatní pokuty a penále</t>
  </si>
  <si>
    <t>prov.dot.-spoluřešitelé</t>
  </si>
  <si>
    <t>032</t>
  </si>
  <si>
    <t>prov.dot.-Socrates-Eras.</t>
  </si>
  <si>
    <t>dotace IP</t>
  </si>
  <si>
    <t>Platné znění zákona č. 111/1998 Sb., o vysokých školách a o změně a doplnění dalších zákonů (dále jen zákon"), umožňuje poskytovat</t>
  </si>
  <si>
    <t>U3V "F"</t>
  </si>
  <si>
    <t>1240 - MSK - Podpora talentovaných studentů</t>
  </si>
  <si>
    <t>1102 - Psychologie</t>
  </si>
  <si>
    <t>OP VVV</t>
  </si>
  <si>
    <t>033</t>
  </si>
  <si>
    <t>provozní dotace GAČR</t>
  </si>
  <si>
    <t>Erasmus mobility</t>
  </si>
  <si>
    <t>Doklad - výsledovky činností dle příslušných zdrojů.</t>
  </si>
  <si>
    <t>spotřeba el.en. - daň. uzn.</t>
  </si>
  <si>
    <t>cestovné daň.neuzn.</t>
  </si>
  <si>
    <t>nájemné daň.neuzn.</t>
  </si>
  <si>
    <t>zvláštní stipendium</t>
  </si>
  <si>
    <t>sociální stipendium</t>
  </si>
  <si>
    <t>aktivace dlouhod.majetku</t>
  </si>
  <si>
    <t>členské příspěvky</t>
  </si>
  <si>
    <t>tržby - kopírovací karty</t>
  </si>
  <si>
    <t>dotace OPVVV</t>
  </si>
  <si>
    <t>691/111</t>
  </si>
  <si>
    <t xml:space="preserve">ostatní zdroje financování (1330) </t>
  </si>
  <si>
    <t>doc. Mgr. Robert Antonín, Ph.D., děkan FF OU</t>
  </si>
  <si>
    <t>CEEPUS</t>
  </si>
  <si>
    <t>9100 - DČ režie</t>
  </si>
  <si>
    <t>stipen. a provoz zahr. stud.</t>
  </si>
  <si>
    <t xml:space="preserve">Aktion </t>
  </si>
  <si>
    <t>OU spoluřešitel</t>
  </si>
  <si>
    <t>ost.kap.SR</t>
  </si>
  <si>
    <t>Erasmus +</t>
  </si>
  <si>
    <t>škody a odškod daň neuz</t>
  </si>
  <si>
    <t>152</t>
  </si>
  <si>
    <t>pojištění osob daň neuz</t>
  </si>
  <si>
    <t>ostatní výnosy daň uznatelné</t>
  </si>
  <si>
    <t>Zdroj</t>
  </si>
  <si>
    <t xml:space="preserve">náklady děkanátu nezahrnují </t>
  </si>
  <si>
    <t>501</t>
  </si>
  <si>
    <t>511</t>
  </si>
  <si>
    <t>521</t>
  </si>
  <si>
    <t>561</t>
  </si>
  <si>
    <t>571</t>
  </si>
  <si>
    <t>581</t>
  </si>
  <si>
    <t>601</t>
  </si>
  <si>
    <t>591</t>
  </si>
  <si>
    <t>Rozv.progr. MŠMT - rozv. progr.  "I"</t>
  </si>
  <si>
    <t>Rozv.prog. MŠMT - institucionální plány "I"</t>
  </si>
  <si>
    <t>mimořádné stipendium</t>
  </si>
  <si>
    <t>čerpání ze stipend. fondu</t>
  </si>
  <si>
    <t>1100-převod z CIT</t>
  </si>
  <si>
    <t>1100-převod na FSS</t>
  </si>
  <si>
    <t>531-574 ostatní</t>
  </si>
  <si>
    <t>spotřeba materiálu -daň.neuz.</t>
  </si>
  <si>
    <t>tvůrčí stipendium</t>
  </si>
  <si>
    <t>prospěchové stipendium</t>
  </si>
  <si>
    <t>poplatek za promoce</t>
  </si>
  <si>
    <t>poplatek za habilitační řízení</t>
  </si>
  <si>
    <t>poplatek za studium v cizím jazyce</t>
  </si>
  <si>
    <t>Podrobnější rozpis v tabulce č. 7 a 8.</t>
  </si>
  <si>
    <t>akademické stipendium</t>
  </si>
  <si>
    <t>stip. na podporu mobility v zahr.</t>
  </si>
  <si>
    <t>stip. Na podporu mobility v ČR</t>
  </si>
  <si>
    <t>doktorandské stipendium</t>
  </si>
  <si>
    <t>poplatky ostatní - režie</t>
  </si>
  <si>
    <t>1100-mezifakultní výuka</t>
  </si>
  <si>
    <t>1100-převod z FSS</t>
  </si>
  <si>
    <t>priority 2 (služby zajišťované rektorátem).</t>
  </si>
  <si>
    <t>Příspěvek účtovaný na zdroji 1103 - podpora společenských priorit (ukazatel "P")</t>
  </si>
  <si>
    <t>praxí PřF, které FF OU administrativně zajišťuje.</t>
  </si>
  <si>
    <t>Tento zdroj byl účelně a hospodárně vyčerpán ve stanovené výši.</t>
  </si>
  <si>
    <t>Další příspěvky a dotace (včetně započítaných případných vratek)</t>
  </si>
  <si>
    <t>Mezifakultní výuka</t>
  </si>
  <si>
    <t>1103/0032</t>
  </si>
  <si>
    <t>čerpání příspěvků  ze zdrojů 1100, 1103 a 1650 dle kateder a center + děkanát</t>
  </si>
  <si>
    <t>Tabulka číslo 2 je sumářem čerpání kateder a center ze zdrojů 1100, 1103 a 1650 rozdělených dle syntetického členění účtové osnovy.</t>
  </si>
  <si>
    <t>503-knihy, OOP</t>
  </si>
  <si>
    <t>1100/0009</t>
  </si>
  <si>
    <t>Výnosy (v Kč)</t>
  </si>
  <si>
    <t>Náklady  (v Kč)</t>
  </si>
  <si>
    <t>1103-PřF</t>
  </si>
  <si>
    <t>HV 1100, 1103, 1650</t>
  </si>
  <si>
    <t>25000 - 259xx Děkanát</t>
  </si>
  <si>
    <t>Výnosy pracoviště</t>
  </si>
  <si>
    <t>Náklady pracoviště</t>
  </si>
  <si>
    <t>Výnosy děkanát</t>
  </si>
  <si>
    <t>Náklady děkanát</t>
  </si>
  <si>
    <t>Výnosy FF OU</t>
  </si>
  <si>
    <t>Náklady FF OU</t>
  </si>
  <si>
    <t>Ostatní výnosy/ vyúčtování</t>
  </si>
  <si>
    <t>1190-hospodářská činnost</t>
  </si>
  <si>
    <t>1191-nehospodářská činnost</t>
  </si>
  <si>
    <t>Dodklad  (Výsledovka 25-1190, 1191).</t>
  </si>
  <si>
    <t>GAČR Pokludová; vratka</t>
  </si>
  <si>
    <t>AKTION Pišl, vratka</t>
  </si>
  <si>
    <t>1230 - NAKI Málková</t>
  </si>
  <si>
    <t>1230 - TAČR Kundrát</t>
  </si>
  <si>
    <t>zahraniční studenti - provoz</t>
  </si>
  <si>
    <t>Podpora společenských priorit</t>
  </si>
  <si>
    <t>Ost. příjmy - NHČ</t>
  </si>
  <si>
    <t>Ost. příjmy HČ</t>
  </si>
  <si>
    <t>program EU - PL on-line, VSH fond</t>
  </si>
  <si>
    <t>541</t>
  </si>
  <si>
    <t>mimořádné sociální stipendium</t>
  </si>
  <si>
    <t>cestovné tuzemské neuzn.</t>
  </si>
  <si>
    <t>V tabulce č. 2 je uveden přehled o čerpání kateder a center dle zdroje 1100, 1103 a 1650. Doplněno o děkanát a celofakultní potřeby.</t>
  </si>
  <si>
    <t>Specifický vysokoškolský výzkum - SGS (zdroj 1610)</t>
  </si>
  <si>
    <t>Projekty SGS vyčerpány dle schválených plánů.</t>
  </si>
  <si>
    <t>Zdroj 1190/1191</t>
  </si>
  <si>
    <t>zdroj 1190/1191</t>
  </si>
  <si>
    <t>poplatek za přijímací řízení</t>
  </si>
  <si>
    <t>V této tabulce jsou výnosy a náklady fakulty ze zdroje 1190/1191 členěny na zakázky.</t>
  </si>
  <si>
    <t>1102 - Portugalština 1</t>
  </si>
  <si>
    <t>SGS Šebestová</t>
  </si>
  <si>
    <t>GAČR Kunešová</t>
  </si>
  <si>
    <t>1230 - TAČR Černín</t>
  </si>
  <si>
    <t>1311 - Erasmus+, Universitet Slaski</t>
  </si>
  <si>
    <t>1311 - Erasmus+, Universitet Pedagogiczny</t>
  </si>
  <si>
    <t>1390 - Interreg</t>
  </si>
  <si>
    <t>1390 - Interreg, nepřímé náklady</t>
  </si>
  <si>
    <t>1330 OPVVV - hlavní řešitel - 346/691 Posílení vědeckých kapacit 2</t>
  </si>
  <si>
    <t>exkurze, konference, sponzoři, doplňková činnost (1410, 1420, 1800, 9100)</t>
  </si>
  <si>
    <t>Podklad výsledovky činnosti 1410, 1420, 1800, 9100.</t>
  </si>
  <si>
    <t>program EU</t>
  </si>
  <si>
    <t>Interreg</t>
  </si>
  <si>
    <t>exkurze</t>
  </si>
  <si>
    <t>mzdové náklady - daň. neuzn.</t>
  </si>
  <si>
    <t>002</t>
  </si>
  <si>
    <t>202</t>
  </si>
  <si>
    <t>zdravotní pojištění - daň. neuzn.</t>
  </si>
  <si>
    <t>sociální pojištění - daň. neuzn.</t>
  </si>
  <si>
    <t>039</t>
  </si>
  <si>
    <t>dotace OP Interreg</t>
  </si>
  <si>
    <t>FUÚP převod</t>
  </si>
  <si>
    <t>FF průměr</t>
  </si>
  <si>
    <t>OA</t>
  </si>
  <si>
    <t>Lektor</t>
  </si>
  <si>
    <t>THP</t>
  </si>
  <si>
    <t>Vědec</t>
  </si>
  <si>
    <t>MZ997 FF kmenově od 1.1.2021 do 31.12.2021</t>
  </si>
  <si>
    <t>Mzda</t>
  </si>
  <si>
    <t>Roční</t>
  </si>
  <si>
    <t>Měsíční</t>
  </si>
  <si>
    <t>Prof.</t>
  </si>
  <si>
    <t>Doc.</t>
  </si>
  <si>
    <t>Asistent</t>
  </si>
  <si>
    <t>Pozn.:</t>
  </si>
  <si>
    <t>kmenově =</t>
  </si>
  <si>
    <t xml:space="preserve">zaměstnanci FF </t>
  </si>
  <si>
    <t>nezapočítává se, co jsme vyplatili jiným zaměstnancům OU</t>
  </si>
  <si>
    <t>započítává se, co dostali naši zaměstnanci od jiných pracovišť OU</t>
  </si>
  <si>
    <t>ostatní zdroje financování (1190/1191) - (možno tvořit HV)</t>
  </si>
  <si>
    <t xml:space="preserve">1800 sponzorů a 9100 z hospodářské činnosti fakulty (tab. č. 9). </t>
  </si>
  <si>
    <t xml:space="preserve">prodej vydaných publikací. Zdroj 1101 (tab. č. 5) a 1102 (tab. č. 6) tvoří příjmy z celoživotního vzdělávání, 1410 pořádaní exkurzí, 1420 konferencí, </t>
  </si>
  <si>
    <t>Ostatní zdroje vytváří fakulta svou činností. Zdroj 1190/1191 (tab. č. 4) tvoří zejména příjmy za přihlášky na fakultu, promoce, dlouhodobé nájmy,</t>
  </si>
  <si>
    <t>Zpráva o hospodaření Filozofické fakulty OU za rok 2022</t>
  </si>
  <si>
    <t>včetně účetního hospodářského výsledku FF OU za rok 2022.</t>
  </si>
  <si>
    <t>V roce 2022 obdržela FF OU v rámci schváleného rozpočtu AS OU neinvestiční příspěvek ve výši 82 246 000 Kč za ukazatel A+K (po odečtu P1).</t>
  </si>
  <si>
    <t>Z této částky bylo převedeno 1 367 000 Kč na CIT, 1 015 000 Kč na Knihovnu, 4 937 000 Kč na Rektorát za</t>
  </si>
  <si>
    <t xml:space="preserve">Za pedagogické praxe příjem 107 700 Kč z FU. </t>
  </si>
  <si>
    <t xml:space="preserve">Vratka Knihovny za nedovyčerpání příspěvku 116 132,08 Kč, CIT 33 575,05 Kč, z Rektorátu za úspory odběru energií, </t>
  </si>
  <si>
    <t xml:space="preserve">služeb a nevyčerpané priority II =924 700 Kč. </t>
  </si>
  <si>
    <t>Příjem za mezifakultní výuku činil 752 750 Kč, převod za využívání služeb budovy Českobratrská (FSS) byl 49 254,75 Kč.</t>
  </si>
  <si>
    <t>Celkový výnos na zdroji 1100 činil 81 639 152,37 Kč (včetně stipendijního fondu).</t>
  </si>
  <si>
    <t xml:space="preserve">Převod do fondu provozních prostředku FF OU za rok 2022 činí 1 284 441 Kč (po úhradě schodku-přečerpání rozpočtu kateder). </t>
  </si>
  <si>
    <t xml:space="preserve">Na stipendiích vyplatila fakulta 4 826 550 Kč (zdroj 1100). </t>
  </si>
  <si>
    <t>Z FPP fakulta v roce 2022 nečerpala.</t>
  </si>
  <si>
    <t>Příspěvek účtovaný na zdroji 1100 (tabulka č.1)</t>
  </si>
  <si>
    <t>Ukazatel "P" byl poprvé FF OU přiznán v roce 2020. V rámci schváleného rozpočtu AS OU činil tento příspěvek pro rok 2022 =1 573 535 Kč.</t>
  </si>
  <si>
    <t xml:space="preserve">V průběhu roku 2022 byl na zdroj 1103 připsán převod z PřF ve výši 37 230  Kč, který byl na základě mezifakultní dohody použit na úhradu </t>
  </si>
  <si>
    <t>NIV příspěvek pro FF OU (po všech těcho úpravách) činil 76 812 602,37 Kč.</t>
  </si>
  <si>
    <t xml:space="preserve">Prostředky na studentskou grantovou soutěž ve výši 4 880 330 Kč byly, v souladu s jejich návrhem, vyčerpány v plné výši. </t>
  </si>
  <si>
    <t>V roce 2022 obdržela FF OU neinvestiční dotace z GAČR 4 905 662,67 Kč (1680), stipendia dokt. 4 950 000 Kč (1120),</t>
  </si>
  <si>
    <t>zahraniční studenti 248 336 Kč (1130), AKTION 25 164 Kč (1182), CEEPUS 237 000 Kč (1183),</t>
  </si>
  <si>
    <t>spoluřešitelské projekty 0 Kč (1220), NAKI+TAČR4 587 787,33 Kč (1230),</t>
  </si>
  <si>
    <t>projekty kraje, města 1 560 122,90 Kč (1240), Erasmus+ 0 Kč (1310), Erasmus+ 1 339 624,75 (1311), Erasmus mobility  177 378,25 Kč (1320)</t>
  </si>
  <si>
    <t>OP VVV 1 124 433,94 Kč (1330), Interreg 687 831,36 Kč (1390).</t>
  </si>
  <si>
    <t xml:space="preserve">Všechny prostředky byly vyčerpány, popř. zůstatky převedeny do roku 2023. </t>
  </si>
  <si>
    <t xml:space="preserve">IRP 500 000 Kč (1184), NPO 272 413,5 (1187), příspěvek U3V 12 800 Kč (1188), CRP 0 Kč (1189), </t>
  </si>
  <si>
    <t>Dotace tohoto zdroje 1650 ve výši 34 099 000 Kč, po odečtení podpory DKRVO (stipendia dr. studentů) ve výši 24 000 (=34 075 000 Kč)</t>
  </si>
  <si>
    <t>byla účelně a hospodárně vyčerpána ve stanovené výši.</t>
  </si>
  <si>
    <t>Účetní hospodářský výsledek FF OU za rok 2022 před zdaněním je  1 249 793,69 Kč (viz tab. č. 10).</t>
  </si>
  <si>
    <t>V této tabulce jsou v sumáři uvedeny všechny zdroje financování Filozofické fakulty OU v roce 2022.</t>
  </si>
  <si>
    <t>přehled čerpání zdrojů (1680, 1120, 1130, 1182, 1183, 1184, 1187, 1188, 1189, 1220, 1230, 1240, 1310, 1320)</t>
  </si>
  <si>
    <r>
      <t xml:space="preserve">Schváleno Akademickým senátem FF OU dne </t>
    </r>
    <r>
      <rPr>
        <sz val="10"/>
        <color indexed="10"/>
        <rFont val="Arial CE"/>
        <charset val="238"/>
      </rPr>
      <t>xx. xx. 2023</t>
    </r>
  </si>
  <si>
    <t>V Ostravě dne 30. 5. 2023</t>
  </si>
  <si>
    <t>Tabulka č. 1 zdroje 1100 zprávy o hospodaření FF OU 2022</t>
  </si>
  <si>
    <t>1100-dotace 1-12/22</t>
  </si>
  <si>
    <t>Tabulka č. 2 1100-1650 náklady kateder a center FF OU 2022</t>
  </si>
  <si>
    <t>Přidělené prostředky 2022</t>
  </si>
  <si>
    <t>FF OU 2022</t>
  </si>
  <si>
    <t>1100/0012</t>
  </si>
  <si>
    <t>MZ997 FF kmenově od 1.1.2022 do 31.12.2022</t>
  </si>
  <si>
    <t xml:space="preserve">SGS Černín </t>
  </si>
  <si>
    <t xml:space="preserve">SGS Czajkowska </t>
  </si>
  <si>
    <t xml:space="preserve">SGS David </t>
  </si>
  <si>
    <t xml:space="preserve">SGS Kubát </t>
  </si>
  <si>
    <t xml:space="preserve">SGS Hrtánek </t>
  </si>
  <si>
    <t xml:space="preserve">SGS Beneš </t>
  </si>
  <si>
    <t>SGS Mostýn</t>
  </si>
  <si>
    <t>SGS Vaňková</t>
  </si>
  <si>
    <t>SGS Millová</t>
  </si>
  <si>
    <t>SGS Popelka</t>
  </si>
  <si>
    <t>SGS Zářický</t>
  </si>
  <si>
    <t>SGS Janiš</t>
  </si>
  <si>
    <t>Zdroj 1610 prostředky na specifikovaný vysokoškolský výzkum - SGS přiděleno 4 880 330 Kč. Účelové prostředky.</t>
  </si>
  <si>
    <t>Rektorátem přiděleno na pracoviště 25950 =112 925 Kč (účtováno na 25000) na materiál, odměny a oponentské posudky hodnocených projektů SGS.</t>
  </si>
  <si>
    <t>25150</t>
  </si>
  <si>
    <t>7302</t>
  </si>
  <si>
    <t>1102 - Letní škola 2022-bez ubytování</t>
  </si>
  <si>
    <t>1102 - Čeština pro cizince (26 hod.)</t>
  </si>
  <si>
    <t>1102 - Čeština pro cizince (300 hod.)</t>
  </si>
  <si>
    <t>1102 - Příp. kurz pro uch. psychologie</t>
  </si>
  <si>
    <t>1102 - Přípravný kurz pro uchazeče historie</t>
  </si>
  <si>
    <t>1102 - Zákl. latinské lékařské terminologie</t>
  </si>
  <si>
    <t>1102 - Latina 1</t>
  </si>
  <si>
    <t>1102 - Souhrn placeného studia</t>
  </si>
  <si>
    <t>1102 - Studium vybraného předmětu</t>
  </si>
  <si>
    <t>GAČR Čížek</t>
  </si>
  <si>
    <t>GAČR David</t>
  </si>
  <si>
    <t>GAČR Kubát</t>
  </si>
  <si>
    <t>GAČR Lewandowski</t>
  </si>
  <si>
    <t>Humanitní a společenské vědy na FF</t>
  </si>
  <si>
    <t>1240 - SMO - Podpora katedry psychologie FF OU</t>
  </si>
  <si>
    <t>1311 - Erasmus+, Univerzita Degli Itálie_Digital Womanist</t>
  </si>
  <si>
    <t>1330 OPVVV - hlavní řešitel - 346/691 Posílení vědekých kapacit 2, nepřímé náklady</t>
  </si>
  <si>
    <t>1330 OPVVV - hlavní řešitel - 346/691 "E-Multifunkční sál"+CZ.02.2……., nepřímé náklady</t>
  </si>
  <si>
    <t>1330 OPVVV - hlavní řešitel - 346/691 projekt ERDF, "E-Multifunkční sál"+CZ.02.2…..</t>
  </si>
  <si>
    <t>1420 - Studia Humanitatis IX</t>
  </si>
  <si>
    <t>1420 - AREA SLAVICA 2022</t>
  </si>
  <si>
    <t>1420 - Slavica iuvenum 2022</t>
  </si>
  <si>
    <t>1420 - Art of Armenian Diaspora</t>
  </si>
  <si>
    <t>1420 - Encuentro de hispanistas 2022</t>
  </si>
  <si>
    <t>1420 - Klasické rozhovory 2022</t>
  </si>
  <si>
    <t>1420 - 49th symposium ICOHTEC 2022</t>
  </si>
  <si>
    <t>1800 - GARANTRANS Ostrava</t>
  </si>
  <si>
    <t>1800 - Lenzing Biocel Paskov</t>
  </si>
  <si>
    <t>1800 - Česko-německý fond budoucnosti</t>
  </si>
  <si>
    <t xml:space="preserve">1800 - HSF System a.s. Vratimov </t>
  </si>
  <si>
    <t>1800 - Zatloukal Ondřej</t>
  </si>
  <si>
    <t>NPO A1; převod do FUUP</t>
  </si>
  <si>
    <t>NPO A3; převod do FUUP</t>
  </si>
  <si>
    <t>NPO A3 DPH; převod do FUUP</t>
  </si>
  <si>
    <t>HV 2022</t>
  </si>
  <si>
    <t>NPO</t>
  </si>
  <si>
    <t>Čerpání FF OU 2022 podle zdrojů, SÚ a AÚ</t>
  </si>
  <si>
    <t>Tabulka č. 9 zdrojů 1410, 1420, 1800, 9100 zprávy o hospodaření FF 2022</t>
  </si>
  <si>
    <t>Zakázky (konference, sponzoři, doplňková činnost) realizované v roce 2022.</t>
  </si>
  <si>
    <t>Tabulka č. 8 zdrojů  1330 zprávy o hospodaření FF OU 2022</t>
  </si>
  <si>
    <t>Tabulka č.6 zdroje 1102 zprávy o hospodaření FF OU 2022</t>
  </si>
  <si>
    <t>Tabulka č. 7 zdrojů 1680, 1120, 1130, 1182, 1183, 1184, 1188, 1220, 1230, 1240, 1310, 1311, 1320, 1390 zprávy o hospodaření FF OU 2022</t>
  </si>
  <si>
    <t>Krátkodobé zakázky celoživotního vzdělávání neosvobozené od DPH uskutečňované v roce 2022.</t>
  </si>
  <si>
    <t>Tabulka č. 5 zdroje 1101 zprávy o hospodaření FF OU 2022</t>
  </si>
  <si>
    <t xml:space="preserve">Zakázky celoživotního vzdělávání akreditované osvobozené od DPH a U3V </t>
  </si>
  <si>
    <t>Tabulka č. 3  zdroje 1610 zprávy o hospodaření FF OU 2022</t>
  </si>
  <si>
    <t>Částka 31 200 Kč z děkanátního pracoviště převedeno do FUUP 2023 - v lednu 2023 hrazeny posudky.</t>
  </si>
  <si>
    <t xml:space="preserve">Zakázky (OPVVV 1330) roku 2022 </t>
  </si>
  <si>
    <t>Doklad - výsledovky činností zdroje 1330</t>
  </si>
  <si>
    <t>General Medicine LF</t>
  </si>
  <si>
    <t>Tabulka č. 4 zdroje 1190/1191 zprávy o hospodaření FF OU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</si>
</sst>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0.00_ ;[Red]\-#,##0.00\ "/>
    <numFmt numFmtId="167" formatCode="#,##0\ &quot;Kč&quot;"/>
  </numFmts>
  <fonts count="29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color indexed="12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8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i/>
      <sz val="8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MS Sans Serif"/>
      <family val="2"/>
      <charset val="238"/>
    </font>
    <font>
      <sz val="7"/>
      <name val="MS Sans Serif"/>
      <family val="2"/>
      <charset val="238"/>
    </font>
    <font>
      <sz val="7"/>
      <name val="Arial CE"/>
      <family val="2"/>
      <charset val="238"/>
    </font>
    <font>
      <sz val="7"/>
      <name val="Arial CE"/>
      <charset val="238"/>
    </font>
    <font>
      <sz val="7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indexed="10"/>
      <name val="Arial CE"/>
      <charset val="238"/>
    </font>
    <font>
      <sz val="10"/>
      <color theme="0"/>
      <name val="Arial CE"/>
      <charset val="238"/>
    </font>
    <font>
      <sz val="10"/>
      <color rgb="FF00B05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1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1" fontId="2" fillId="0" borderId="8" xfId="0" applyNumberFormat="1" applyFont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49" fontId="2" fillId="2" borderId="13" xfId="0" applyNumberFormat="1" applyFont="1" applyFill="1" applyBorder="1" applyAlignment="1"/>
    <xf numFmtId="49" fontId="2" fillId="2" borderId="14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/>
    <xf numFmtId="49" fontId="2" fillId="2" borderId="18" xfId="0" applyNumberFormat="1" applyFont="1" applyFill="1" applyBorder="1" applyAlignment="1">
      <alignment horizontal="center"/>
    </xf>
    <xf numFmtId="49" fontId="2" fillId="2" borderId="19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2" fillId="2" borderId="13" xfId="0" applyFont="1" applyFill="1" applyBorder="1"/>
    <xf numFmtId="0" fontId="2" fillId="2" borderId="25" xfId="0" applyFont="1" applyFill="1" applyBorder="1"/>
    <xf numFmtId="1" fontId="2" fillId="0" borderId="26" xfId="0" applyNumberFormat="1" applyFont="1" applyBorder="1" applyAlignment="1">
      <alignment horizontal="right"/>
    </xf>
    <xf numFmtId="49" fontId="3" fillId="0" borderId="2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0" xfId="0" applyFont="1"/>
    <xf numFmtId="1" fontId="1" fillId="0" borderId="0" xfId="0" applyNumberFormat="1" applyFont="1"/>
    <xf numFmtId="0" fontId="0" fillId="0" borderId="0" xfId="0" applyFill="1"/>
    <xf numFmtId="0" fontId="0" fillId="0" borderId="0" xfId="0" applyFill="1" applyBorder="1"/>
    <xf numFmtId="0" fontId="1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164" fontId="5" fillId="0" borderId="0" xfId="0" applyNumberFormat="1" applyFont="1" applyFill="1" applyBorder="1"/>
    <xf numFmtId="164" fontId="3" fillId="0" borderId="0" xfId="0" applyNumberFormat="1" applyFont="1" applyFill="1" applyBorder="1"/>
    <xf numFmtId="0" fontId="2" fillId="0" borderId="0" xfId="0" applyFont="1" applyBorder="1"/>
    <xf numFmtId="0" fontId="0" fillId="0" borderId="0" xfId="0" applyBorder="1"/>
    <xf numFmtId="14" fontId="3" fillId="0" borderId="0" xfId="0" applyNumberFormat="1" applyFont="1"/>
    <xf numFmtId="0" fontId="3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/>
    <xf numFmtId="49" fontId="2" fillId="2" borderId="4" xfId="0" applyNumberFormat="1" applyFont="1" applyFill="1" applyBorder="1" applyAlignment="1"/>
    <xf numFmtId="49" fontId="2" fillId="2" borderId="0" xfId="0" applyNumberFormat="1" applyFont="1" applyFill="1" applyBorder="1" applyAlignment="1">
      <alignment horizontal="center"/>
    </xf>
    <xf numFmtId="0" fontId="3" fillId="0" borderId="26" xfId="0" applyFont="1" applyFill="1" applyBorder="1"/>
    <xf numFmtId="0" fontId="3" fillId="0" borderId="0" xfId="0" applyFont="1" applyBorder="1"/>
    <xf numFmtId="0" fontId="3" fillId="0" borderId="26" xfId="0" applyFont="1" applyBorder="1"/>
    <xf numFmtId="49" fontId="0" fillId="0" borderId="0" xfId="0" applyNumberFormat="1"/>
    <xf numFmtId="0" fontId="4" fillId="0" borderId="0" xfId="0" applyFont="1" applyFill="1"/>
    <xf numFmtId="0" fontId="0" fillId="0" borderId="29" xfId="0" applyFill="1" applyBorder="1"/>
    <xf numFmtId="4" fontId="0" fillId="0" borderId="0" xfId="0" applyNumberFormat="1"/>
    <xf numFmtId="164" fontId="3" fillId="0" borderId="0" xfId="0" applyNumberFormat="1" applyFont="1"/>
    <xf numFmtId="0" fontId="3" fillId="3" borderId="0" xfId="0" applyFont="1" applyFill="1"/>
    <xf numFmtId="0" fontId="2" fillId="0" borderId="0" xfId="0" applyFont="1" applyFill="1"/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/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/>
    <xf numFmtId="0" fontId="0" fillId="0" borderId="37" xfId="0" applyFill="1" applyBorder="1"/>
    <xf numFmtId="0" fontId="4" fillId="0" borderId="0" xfId="0" applyFont="1"/>
    <xf numFmtId="0" fontId="2" fillId="3" borderId="23" xfId="0" applyFont="1" applyFill="1" applyBorder="1"/>
    <xf numFmtId="0" fontId="2" fillId="3" borderId="24" xfId="0" applyFont="1" applyFill="1" applyBorder="1"/>
    <xf numFmtId="0" fontId="1" fillId="3" borderId="22" xfId="0" applyFont="1" applyFill="1" applyBorder="1"/>
    <xf numFmtId="1" fontId="2" fillId="3" borderId="26" xfId="0" applyNumberFormat="1" applyFont="1" applyFill="1" applyBorder="1"/>
    <xf numFmtId="1" fontId="1" fillId="3" borderId="26" xfId="0" applyNumberFormat="1" applyFont="1" applyFill="1" applyBorder="1"/>
    <xf numFmtId="1" fontId="1" fillId="0" borderId="0" xfId="0" applyNumberFormat="1" applyFont="1" applyFill="1" applyBorder="1"/>
    <xf numFmtId="4" fontId="1" fillId="0" borderId="0" xfId="0" applyNumberFormat="1" applyFont="1"/>
    <xf numFmtId="4" fontId="1" fillId="0" borderId="0" xfId="0" applyNumberFormat="1" applyFont="1" applyFill="1" applyAlignment="1">
      <alignment horizontal="right"/>
    </xf>
    <xf numFmtId="4" fontId="3" fillId="0" borderId="0" xfId="0" applyNumberFormat="1" applyFont="1" applyFill="1"/>
    <xf numFmtId="0" fontId="0" fillId="0" borderId="0" xfId="0" applyNumberFormat="1" applyAlignment="1" applyProtection="1">
      <alignment horizontal="left"/>
      <protection locked="0"/>
    </xf>
    <xf numFmtId="1" fontId="0" fillId="0" borderId="26" xfId="0" applyNumberFormat="1" applyFont="1" applyFill="1" applyBorder="1"/>
    <xf numFmtId="0" fontId="0" fillId="0" borderId="0" xfId="0" applyFont="1" applyFill="1"/>
    <xf numFmtId="0" fontId="2" fillId="3" borderId="22" xfId="0" applyFont="1" applyFill="1" applyBorder="1"/>
    <xf numFmtId="0" fontId="0" fillId="0" borderId="21" xfId="0" applyFont="1" applyFill="1" applyBorder="1"/>
    <xf numFmtId="0" fontId="0" fillId="0" borderId="22" xfId="0" applyFont="1" applyFill="1" applyBorder="1"/>
    <xf numFmtId="49" fontId="2" fillId="2" borderId="8" xfId="0" applyNumberFormat="1" applyFont="1" applyFill="1" applyBorder="1" applyAlignment="1">
      <alignment horizontal="center"/>
    </xf>
    <xf numFmtId="0" fontId="1" fillId="4" borderId="23" xfId="0" applyFont="1" applyFill="1" applyBorder="1"/>
    <xf numFmtId="0" fontId="1" fillId="4" borderId="24" xfId="0" applyFont="1" applyFill="1" applyBorder="1"/>
    <xf numFmtId="0" fontId="0" fillId="0" borderId="38" xfId="0" applyNumberFormat="1" applyBorder="1" applyAlignment="1" applyProtection="1">
      <alignment horizontal="left"/>
      <protection locked="0"/>
    </xf>
    <xf numFmtId="0" fontId="23" fillId="0" borderId="0" xfId="0" applyFont="1"/>
    <xf numFmtId="0" fontId="2" fillId="2" borderId="3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1" fontId="1" fillId="4" borderId="26" xfId="0" applyNumberFormat="1" applyFont="1" applyFill="1" applyBorder="1"/>
    <xf numFmtId="0" fontId="0" fillId="0" borderId="0" xfId="0" applyFont="1"/>
    <xf numFmtId="4" fontId="2" fillId="0" borderId="0" xfId="0" applyNumberFormat="1" applyFont="1"/>
    <xf numFmtId="0" fontId="3" fillId="0" borderId="26" xfId="0" applyFont="1" applyBorder="1" applyAlignment="1">
      <alignment horizontal="center"/>
    </xf>
    <xf numFmtId="4" fontId="1" fillId="0" borderId="0" xfId="0" applyNumberFormat="1" applyFont="1" applyFill="1"/>
    <xf numFmtId="4" fontId="3" fillId="0" borderId="40" xfId="0" applyNumberFormat="1" applyFont="1" applyBorder="1"/>
    <xf numFmtId="4" fontId="3" fillId="0" borderId="41" xfId="0" applyNumberFormat="1" applyFont="1" applyBorder="1"/>
    <xf numFmtId="4" fontId="3" fillId="0" borderId="42" xfId="0" applyNumberFormat="1" applyFont="1" applyBorder="1"/>
    <xf numFmtId="4" fontId="2" fillId="2" borderId="43" xfId="0" applyNumberFormat="1" applyFont="1" applyFill="1" applyBorder="1"/>
    <xf numFmtId="4" fontId="2" fillId="2" borderId="17" xfId="0" applyNumberFormat="1" applyFont="1" applyFill="1" applyBorder="1"/>
    <xf numFmtId="3" fontId="1" fillId="3" borderId="0" xfId="0" applyNumberFormat="1" applyFont="1" applyFill="1"/>
    <xf numFmtId="4" fontId="3" fillId="0" borderId="41" xfId="0" applyNumberFormat="1" applyFont="1" applyFill="1" applyBorder="1"/>
    <xf numFmtId="4" fontId="3" fillId="0" borderId="42" xfId="0" applyNumberFormat="1" applyFont="1" applyFill="1" applyBorder="1"/>
    <xf numFmtId="4" fontId="3" fillId="0" borderId="21" xfId="0" applyNumberFormat="1" applyFont="1" applyBorder="1"/>
    <xf numFmtId="4" fontId="3" fillId="0" borderId="26" xfId="0" applyNumberFormat="1" applyFont="1" applyBorder="1"/>
    <xf numFmtId="4" fontId="2" fillId="3" borderId="42" xfId="0" applyNumberFormat="1" applyFont="1" applyFill="1" applyBorder="1"/>
    <xf numFmtId="4" fontId="2" fillId="3" borderId="21" xfId="0" applyNumberFormat="1" applyFont="1" applyFill="1" applyBorder="1"/>
    <xf numFmtId="4" fontId="0" fillId="0" borderId="42" xfId="0" applyNumberFormat="1" applyFont="1" applyFill="1" applyBorder="1"/>
    <xf numFmtId="4" fontId="0" fillId="0" borderId="21" xfId="0" applyNumberFormat="1" applyFont="1" applyFill="1" applyBorder="1"/>
    <xf numFmtId="4" fontId="0" fillId="0" borderId="40" xfId="0" applyNumberFormat="1" applyFont="1" applyFill="1" applyBorder="1"/>
    <xf numFmtId="4" fontId="2" fillId="3" borderId="40" xfId="0" applyNumberFormat="1" applyFont="1" applyFill="1" applyBorder="1"/>
    <xf numFmtId="4" fontId="1" fillId="3" borderId="40" xfId="0" applyNumberFormat="1" applyFont="1" applyFill="1" applyBorder="1"/>
    <xf numFmtId="0" fontId="1" fillId="3" borderId="44" xfId="0" applyFont="1" applyFill="1" applyBorder="1" applyAlignment="1">
      <alignment horizontal="right"/>
    </xf>
    <xf numFmtId="0" fontId="1" fillId="3" borderId="45" xfId="0" applyFont="1" applyFill="1" applyBorder="1" applyAlignment="1">
      <alignment horizontal="right"/>
    </xf>
    <xf numFmtId="4" fontId="1" fillId="3" borderId="46" xfId="0" applyNumberFormat="1" applyFont="1" applyFill="1" applyBorder="1"/>
    <xf numFmtId="1" fontId="1" fillId="3" borderId="47" xfId="0" applyNumberFormat="1" applyFont="1" applyFill="1" applyBorder="1"/>
    <xf numFmtId="4" fontId="1" fillId="4" borderId="42" xfId="0" applyNumberFormat="1" applyFont="1" applyFill="1" applyBorder="1"/>
    <xf numFmtId="49" fontId="0" fillId="5" borderId="26" xfId="0" applyNumberFormat="1" applyFill="1" applyBorder="1"/>
    <xf numFmtId="0" fontId="7" fillId="5" borderId="26" xfId="0" applyFont="1" applyFill="1" applyBorder="1"/>
    <xf numFmtId="49" fontId="0" fillId="6" borderId="26" xfId="0" applyNumberFormat="1" applyFill="1" applyBorder="1"/>
    <xf numFmtId="4" fontId="0" fillId="6" borderId="26" xfId="0" applyNumberFormat="1" applyFill="1" applyBorder="1"/>
    <xf numFmtId="49" fontId="0" fillId="6" borderId="49" xfId="0" applyNumberFormat="1" applyFill="1" applyBorder="1"/>
    <xf numFmtId="0" fontId="1" fillId="6" borderId="50" xfId="0" applyFont="1" applyFill="1" applyBorder="1"/>
    <xf numFmtId="49" fontId="1" fillId="6" borderId="51" xfId="0" applyNumberFormat="1" applyFont="1" applyFill="1" applyBorder="1"/>
    <xf numFmtId="4" fontId="1" fillId="6" borderId="51" xfId="0" applyNumberFormat="1" applyFont="1" applyFill="1" applyBorder="1"/>
    <xf numFmtId="49" fontId="0" fillId="7" borderId="52" xfId="0" applyNumberFormat="1" applyFill="1" applyBorder="1"/>
    <xf numFmtId="4" fontId="0" fillId="7" borderId="52" xfId="0" applyNumberFormat="1" applyFill="1" applyBorder="1"/>
    <xf numFmtId="49" fontId="0" fillId="7" borderId="26" xfId="0" applyNumberFormat="1" applyFill="1" applyBorder="1"/>
    <xf numFmtId="4" fontId="0" fillId="7" borderId="26" xfId="0" applyNumberFormat="1" applyFill="1" applyBorder="1"/>
    <xf numFmtId="49" fontId="0" fillId="7" borderId="49" xfId="0" applyNumberFormat="1" applyFill="1" applyBorder="1"/>
    <xf numFmtId="4" fontId="0" fillId="7" borderId="49" xfId="0" applyNumberFormat="1" applyFill="1" applyBorder="1"/>
    <xf numFmtId="0" fontId="1" fillId="7" borderId="50" xfId="0" applyFont="1" applyFill="1" applyBorder="1"/>
    <xf numFmtId="49" fontId="1" fillId="7" borderId="51" xfId="0" applyNumberFormat="1" applyFont="1" applyFill="1" applyBorder="1"/>
    <xf numFmtId="4" fontId="1" fillId="7" borderId="51" xfId="0" applyNumberFormat="1" applyFont="1" applyFill="1" applyBorder="1"/>
    <xf numFmtId="49" fontId="10" fillId="8" borderId="53" xfId="0" applyNumberFormat="1" applyFont="1" applyFill="1" applyBorder="1"/>
    <xf numFmtId="4" fontId="10" fillId="8" borderId="54" xfId="0" applyNumberFormat="1" applyFont="1" applyFill="1" applyBorder="1"/>
    <xf numFmtId="49" fontId="10" fillId="7" borderId="27" xfId="0" applyNumberFormat="1" applyFont="1" applyFill="1" applyBorder="1"/>
    <xf numFmtId="4" fontId="10" fillId="7" borderId="55" xfId="0" applyNumberFormat="1" applyFont="1" applyFill="1" applyBorder="1"/>
    <xf numFmtId="0" fontId="7" fillId="5" borderId="56" xfId="0" applyFont="1" applyFill="1" applyBorder="1"/>
    <xf numFmtId="4" fontId="1" fillId="6" borderId="57" xfId="0" applyNumberFormat="1" applyFont="1" applyFill="1" applyBorder="1"/>
    <xf numFmtId="4" fontId="1" fillId="7" borderId="57" xfId="0" applyNumberFormat="1" applyFont="1" applyFill="1" applyBorder="1"/>
    <xf numFmtId="4" fontId="10" fillId="8" borderId="58" xfId="0" applyNumberFormat="1" applyFont="1" applyFill="1" applyBorder="1"/>
    <xf numFmtId="4" fontId="10" fillId="7" borderId="59" xfId="0" applyNumberFormat="1" applyFont="1" applyFill="1" applyBorder="1"/>
    <xf numFmtId="0" fontId="1" fillId="6" borderId="60" xfId="0" applyFont="1" applyFill="1" applyBorder="1"/>
    <xf numFmtId="0" fontId="1" fillId="7" borderId="60" xfId="0" applyFont="1" applyFill="1" applyBorder="1"/>
    <xf numFmtId="0" fontId="10" fillId="8" borderId="61" xfId="0" applyFont="1" applyFill="1" applyBorder="1"/>
    <xf numFmtId="0" fontId="10" fillId="7" borderId="62" xfId="0" applyFont="1" applyFill="1" applyBorder="1"/>
    <xf numFmtId="0" fontId="7" fillId="5" borderId="63" xfId="0" applyFont="1" applyFill="1" applyBorder="1"/>
    <xf numFmtId="4" fontId="1" fillId="6" borderId="63" xfId="0" applyNumberFormat="1" applyFont="1" applyFill="1" applyBorder="1"/>
    <xf numFmtId="4" fontId="1" fillId="6" borderId="64" xfId="0" applyNumberFormat="1" applyFont="1" applyFill="1" applyBorder="1"/>
    <xf numFmtId="4" fontId="1" fillId="6" borderId="65" xfId="0" applyNumberFormat="1" applyFont="1" applyFill="1" applyBorder="1"/>
    <xf numFmtId="4" fontId="1" fillId="7" borderId="66" xfId="0" applyNumberFormat="1" applyFont="1" applyFill="1" applyBorder="1"/>
    <xf numFmtId="4" fontId="1" fillId="7" borderId="63" xfId="0" applyNumberFormat="1" applyFont="1" applyFill="1" applyBorder="1"/>
    <xf numFmtId="4" fontId="1" fillId="7" borderId="64" xfId="0" applyNumberFormat="1" applyFont="1" applyFill="1" applyBorder="1"/>
    <xf numFmtId="4" fontId="8" fillId="7" borderId="65" xfId="0" applyNumberFormat="1" applyFont="1" applyFill="1" applyBorder="1"/>
    <xf numFmtId="4" fontId="11" fillId="8" borderId="67" xfId="0" applyNumberFormat="1" applyFont="1" applyFill="1" applyBorder="1"/>
    <xf numFmtId="4" fontId="11" fillId="7" borderId="68" xfId="0" applyNumberFormat="1" applyFont="1" applyFill="1" applyBorder="1"/>
    <xf numFmtId="4" fontId="1" fillId="4" borderId="69" xfId="0" applyNumberFormat="1" applyFont="1" applyFill="1" applyBorder="1"/>
    <xf numFmtId="0" fontId="1" fillId="4" borderId="69" xfId="0" applyFont="1" applyFill="1" applyBorder="1"/>
    <xf numFmtId="0" fontId="0" fillId="6" borderId="70" xfId="0" applyFill="1" applyBorder="1"/>
    <xf numFmtId="0" fontId="0" fillId="7" borderId="71" xfId="0" applyFill="1" applyBorder="1"/>
    <xf numFmtId="0" fontId="0" fillId="5" borderId="34" xfId="0" applyFill="1" applyBorder="1"/>
    <xf numFmtId="0" fontId="0" fillId="5" borderId="72" xfId="0" applyFill="1" applyBorder="1"/>
    <xf numFmtId="0" fontId="0" fillId="6" borderId="34" xfId="0" applyFill="1" applyBorder="1"/>
    <xf numFmtId="0" fontId="0" fillId="6" borderId="72" xfId="0" applyFill="1" applyBorder="1"/>
    <xf numFmtId="0" fontId="0" fillId="6" borderId="73" xfId="0" applyFill="1" applyBorder="1"/>
    <xf numFmtId="0" fontId="0" fillId="6" borderId="74" xfId="0" applyFill="1" applyBorder="1"/>
    <xf numFmtId="0" fontId="0" fillId="7" borderId="35" xfId="0" applyFill="1" applyBorder="1"/>
    <xf numFmtId="0" fontId="0" fillId="7" borderId="75" xfId="0" applyFill="1" applyBorder="1"/>
    <xf numFmtId="0" fontId="0" fillId="7" borderId="34" xfId="0" applyFill="1" applyBorder="1"/>
    <xf numFmtId="0" fontId="0" fillId="7" borderId="72" xfId="0" applyFill="1" applyBorder="1"/>
    <xf numFmtId="0" fontId="0" fillId="7" borderId="73" xfId="0" applyFill="1" applyBorder="1"/>
    <xf numFmtId="0" fontId="0" fillId="7" borderId="74" xfId="0" applyFill="1" applyBorder="1"/>
    <xf numFmtId="0" fontId="0" fillId="0" borderId="76" xfId="0" applyFill="1" applyBorder="1"/>
    <xf numFmtId="49" fontId="0" fillId="0" borderId="77" xfId="0" applyNumberFormat="1" applyFill="1" applyBorder="1"/>
    <xf numFmtId="4" fontId="7" fillId="0" borderId="78" xfId="0" applyNumberFormat="1" applyFont="1" applyBorder="1"/>
    <xf numFmtId="0" fontId="1" fillId="0" borderId="0" xfId="0" applyFont="1" applyBorder="1"/>
    <xf numFmtId="49" fontId="0" fillId="0" borderId="0" xfId="0" applyNumberFormat="1" applyBorder="1"/>
    <xf numFmtId="0" fontId="3" fillId="0" borderId="21" xfId="0" applyFont="1" applyFill="1" applyBorder="1" applyAlignment="1">
      <alignment horizontal="right"/>
    </xf>
    <xf numFmtId="3" fontId="2" fillId="2" borderId="43" xfId="0" applyNumberFormat="1" applyFont="1" applyFill="1" applyBorder="1"/>
    <xf numFmtId="3" fontId="2" fillId="2" borderId="17" xfId="0" applyNumberFormat="1" applyFont="1" applyFill="1" applyBorder="1"/>
    <xf numFmtId="0" fontId="2" fillId="3" borderId="26" xfId="0" applyFont="1" applyFill="1" applyBorder="1"/>
    <xf numFmtId="0" fontId="0" fillId="0" borderId="26" xfId="0" applyFont="1" applyFill="1" applyBorder="1"/>
    <xf numFmtId="0" fontId="0" fillId="0" borderId="26" xfId="0" applyFont="1" applyFill="1" applyBorder="1" applyAlignment="1">
      <alignment horizontal="right"/>
    </xf>
    <xf numFmtId="4" fontId="0" fillId="0" borderId="26" xfId="0" applyNumberFormat="1" applyFont="1" applyFill="1" applyBorder="1"/>
    <xf numFmtId="0" fontId="0" fillId="0" borderId="23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4" fontId="0" fillId="0" borderId="42" xfId="0" applyNumberFormat="1" applyFont="1" applyFill="1" applyBorder="1" applyAlignment="1">
      <alignment horizontal="right" vertical="center"/>
    </xf>
    <xf numFmtId="4" fontId="0" fillId="0" borderId="79" xfId="0" applyNumberFormat="1" applyFont="1" applyFill="1" applyBorder="1" applyAlignment="1">
      <alignment horizontal="right" vertical="center"/>
    </xf>
    <xf numFmtId="1" fontId="0" fillId="0" borderId="26" xfId="0" applyNumberFormat="1" applyFont="1" applyFill="1" applyBorder="1" applyAlignment="1">
      <alignment horizontal="right" vertical="center"/>
    </xf>
    <xf numFmtId="4" fontId="7" fillId="9" borderId="80" xfId="0" applyNumberFormat="1" applyFont="1" applyFill="1" applyBorder="1"/>
    <xf numFmtId="0" fontId="1" fillId="0" borderId="0" xfId="0" applyFont="1" applyFill="1"/>
    <xf numFmtId="3" fontId="3" fillId="0" borderId="0" xfId="0" applyNumberFormat="1" applyFont="1"/>
    <xf numFmtId="0" fontId="9" fillId="10" borderId="36" xfId="0" applyFont="1" applyFill="1" applyBorder="1" applyAlignment="1"/>
    <xf numFmtId="0" fontId="9" fillId="10" borderId="29" xfId="0" applyFont="1" applyFill="1" applyBorder="1" applyAlignment="1"/>
    <xf numFmtId="0" fontId="9" fillId="11" borderId="36" xfId="0" applyFont="1" applyFill="1" applyBorder="1" applyAlignment="1"/>
    <xf numFmtId="0" fontId="9" fillId="11" borderId="29" xfId="0" applyFont="1" applyFill="1" applyBorder="1" applyAlignme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0" xfId="0" applyFont="1" applyBorder="1" applyProtection="1">
      <protection locked="0"/>
    </xf>
    <xf numFmtId="0" fontId="13" fillId="10" borderId="28" xfId="0" applyFont="1" applyFill="1" applyBorder="1" applyAlignment="1"/>
    <xf numFmtId="1" fontId="9" fillId="0" borderId="0" xfId="0" applyNumberFormat="1" applyFont="1"/>
    <xf numFmtId="0" fontId="9" fillId="12" borderId="0" xfId="0" applyFont="1" applyFill="1"/>
    <xf numFmtId="1" fontId="9" fillId="0" borderId="0" xfId="0" applyNumberFormat="1" applyFont="1" applyBorder="1"/>
    <xf numFmtId="1" fontId="9" fillId="0" borderId="0" xfId="0" applyNumberFormat="1" applyFont="1" applyFill="1" applyBorder="1"/>
    <xf numFmtId="1" fontId="9" fillId="0" borderId="0" xfId="0" applyNumberFormat="1" applyFont="1" applyFill="1"/>
    <xf numFmtId="0" fontId="9" fillId="0" borderId="0" xfId="0" applyFont="1" applyFill="1" applyBorder="1" applyProtection="1">
      <protection locked="0"/>
    </xf>
    <xf numFmtId="0" fontId="15" fillId="0" borderId="0" xfId="0" applyFont="1"/>
    <xf numFmtId="1" fontId="15" fillId="0" borderId="0" xfId="0" applyNumberFormat="1" applyFont="1"/>
    <xf numFmtId="0" fontId="15" fillId="0" borderId="0" xfId="0" applyFont="1" applyAlignment="1">
      <alignment horizontal="center"/>
    </xf>
    <xf numFmtId="1" fontId="15" fillId="0" borderId="0" xfId="0" applyNumberFormat="1" applyFont="1" applyFill="1"/>
    <xf numFmtId="166" fontId="9" fillId="10" borderId="52" xfId="0" applyNumberFormat="1" applyFont="1" applyFill="1" applyBorder="1" applyProtection="1">
      <protection locked="0"/>
    </xf>
    <xf numFmtId="166" fontId="9" fillId="10" borderId="26" xfId="0" applyNumberFormat="1" applyFont="1" applyFill="1" applyBorder="1"/>
    <xf numFmtId="166" fontId="13" fillId="10" borderId="55" xfId="0" applyNumberFormat="1" applyFont="1" applyFill="1" applyBorder="1"/>
    <xf numFmtId="166" fontId="9" fillId="11" borderId="26" xfId="0" applyNumberFormat="1" applyFont="1" applyFill="1" applyBorder="1"/>
    <xf numFmtId="166" fontId="9" fillId="11" borderId="29" xfId="0" applyNumberFormat="1" applyFont="1" applyFill="1" applyBorder="1"/>
    <xf numFmtId="166" fontId="13" fillId="10" borderId="55" xfId="0" applyNumberFormat="1" applyFont="1" applyFill="1" applyBorder="1" applyAlignment="1">
      <alignment horizontal="right"/>
    </xf>
    <xf numFmtId="166" fontId="13" fillId="10" borderId="28" xfId="0" applyNumberFormat="1" applyFont="1" applyFill="1" applyBorder="1" applyAlignment="1">
      <alignment horizontal="right"/>
    </xf>
    <xf numFmtId="166" fontId="9" fillId="10" borderId="36" xfId="0" applyNumberFormat="1" applyFont="1" applyFill="1" applyBorder="1" applyProtection="1">
      <protection locked="0"/>
    </xf>
    <xf numFmtId="166" fontId="9" fillId="10" borderId="29" xfId="0" applyNumberFormat="1" applyFont="1" applyFill="1" applyBorder="1"/>
    <xf numFmtId="166" fontId="13" fillId="10" borderId="28" xfId="0" applyNumberFormat="1" applyFont="1" applyFill="1" applyBorder="1"/>
    <xf numFmtId="0" fontId="9" fillId="11" borderId="81" xfId="0" applyFont="1" applyFill="1" applyBorder="1" applyAlignment="1"/>
    <xf numFmtId="166" fontId="9" fillId="11" borderId="54" xfId="0" applyNumberFormat="1" applyFont="1" applyFill="1" applyBorder="1" applyProtection="1">
      <protection locked="0"/>
    </xf>
    <xf numFmtId="166" fontId="9" fillId="11" borderId="81" xfId="0" applyNumberFormat="1" applyFont="1" applyFill="1" applyBorder="1" applyProtection="1">
      <protection locked="0"/>
    </xf>
    <xf numFmtId="0" fontId="13" fillId="11" borderId="28" xfId="0" applyFont="1" applyFill="1" applyBorder="1" applyAlignment="1"/>
    <xf numFmtId="166" fontId="13" fillId="11" borderId="55" xfId="0" applyNumberFormat="1" applyFont="1" applyFill="1" applyBorder="1"/>
    <xf numFmtId="166" fontId="13" fillId="11" borderId="28" xfId="0" applyNumberFormat="1" applyFont="1" applyFill="1" applyBorder="1"/>
    <xf numFmtId="0" fontId="13" fillId="10" borderId="37" xfId="0" applyFont="1" applyFill="1" applyBorder="1" applyAlignment="1"/>
    <xf numFmtId="166" fontId="13" fillId="10" borderId="49" xfId="0" applyNumberFormat="1" applyFont="1" applyFill="1" applyBorder="1" applyAlignment="1">
      <alignment horizontal="right"/>
    </xf>
    <xf numFmtId="166" fontId="13" fillId="10" borderId="37" xfId="0" applyNumberFormat="1" applyFont="1" applyFill="1" applyBorder="1" applyAlignment="1">
      <alignment horizontal="right"/>
    </xf>
    <xf numFmtId="166" fontId="13" fillId="11" borderId="55" xfId="0" applyNumberFormat="1" applyFont="1" applyFill="1" applyBorder="1" applyAlignment="1">
      <alignment horizontal="right"/>
    </xf>
    <xf numFmtId="166" fontId="13" fillId="11" borderId="28" xfId="0" applyNumberFormat="1" applyFont="1" applyFill="1" applyBorder="1" applyAlignment="1">
      <alignment horizontal="right"/>
    </xf>
    <xf numFmtId="0" fontId="9" fillId="5" borderId="82" xfId="0" applyFont="1" applyFill="1" applyBorder="1" applyAlignment="1">
      <alignment horizontal="center" vertical="center"/>
    </xf>
    <xf numFmtId="0" fontId="9" fillId="5" borderId="83" xfId="0" applyFont="1" applyFill="1" applyBorder="1" applyAlignment="1">
      <alignment horizontal="center" vertical="center"/>
    </xf>
    <xf numFmtId="0" fontId="9" fillId="5" borderId="84" xfId="0" applyFont="1" applyFill="1" applyBorder="1" applyAlignment="1">
      <alignment horizontal="center" vertical="center" wrapText="1"/>
    </xf>
    <xf numFmtId="0" fontId="9" fillId="5" borderId="82" xfId="0" applyFont="1" applyFill="1" applyBorder="1" applyAlignment="1">
      <alignment horizontal="center" vertical="center" wrapText="1"/>
    </xf>
    <xf numFmtId="0" fontId="13" fillId="5" borderId="8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10" borderId="81" xfId="0" applyFont="1" applyFill="1" applyBorder="1" applyAlignment="1"/>
    <xf numFmtId="166" fontId="9" fillId="10" borderId="54" xfId="0" applyNumberFormat="1" applyFont="1" applyFill="1" applyBorder="1" applyAlignment="1">
      <alignment horizontal="right"/>
    </xf>
    <xf numFmtId="4" fontId="9" fillId="10" borderId="26" xfId="0" applyNumberFormat="1" applyFont="1" applyFill="1" applyBorder="1" applyAlignment="1" applyProtection="1">
      <alignment horizontal="right"/>
      <protection locked="0"/>
    </xf>
    <xf numFmtId="4" fontId="13" fillId="10" borderId="55" xfId="0" applyNumberFormat="1" applyFont="1" applyFill="1" applyBorder="1" applyAlignment="1">
      <alignment horizontal="right"/>
    </xf>
    <xf numFmtId="3" fontId="3" fillId="0" borderId="40" xfId="0" applyNumberFormat="1" applyFont="1" applyFill="1" applyBorder="1"/>
    <xf numFmtId="3" fontId="3" fillId="0" borderId="41" xfId="0" applyNumberFormat="1" applyFont="1" applyFill="1" applyBorder="1"/>
    <xf numFmtId="0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Protection="1">
      <protection locked="0"/>
    </xf>
    <xf numFmtId="3" fontId="3" fillId="0" borderId="42" xfId="0" applyNumberFormat="1" applyFont="1" applyFill="1" applyBorder="1"/>
    <xf numFmtId="164" fontId="3" fillId="0" borderId="0" xfId="0" applyNumberFormat="1" applyFont="1" applyFill="1"/>
    <xf numFmtId="4" fontId="3" fillId="0" borderId="85" xfId="0" applyNumberFormat="1" applyFont="1" applyFill="1" applyBorder="1"/>
    <xf numFmtId="4" fontId="3" fillId="0" borderId="26" xfId="0" applyNumberFormat="1" applyFont="1" applyFill="1" applyBorder="1"/>
    <xf numFmtId="49" fontId="0" fillId="0" borderId="0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0" fontId="0" fillId="6" borderId="34" xfId="0" applyFont="1" applyFill="1" applyBorder="1"/>
    <xf numFmtId="49" fontId="0" fillId="6" borderId="26" xfId="0" applyNumberFormat="1" applyFont="1" applyFill="1" applyBorder="1"/>
    <xf numFmtId="0" fontId="24" fillId="0" borderId="0" xfId="0" applyFont="1"/>
    <xf numFmtId="4" fontId="7" fillId="4" borderId="86" xfId="0" applyNumberFormat="1" applyFont="1" applyFill="1" applyBorder="1"/>
    <xf numFmtId="4" fontId="7" fillId="4" borderId="87" xfId="0" applyNumberFormat="1" applyFont="1" applyFill="1" applyBorder="1"/>
    <xf numFmtId="4" fontId="7" fillId="4" borderId="88" xfId="0" applyNumberFormat="1" applyFont="1" applyFill="1" applyBorder="1"/>
    <xf numFmtId="0" fontId="0" fillId="0" borderId="23" xfId="0" applyFont="1" applyFill="1" applyBorder="1"/>
    <xf numFmtId="0" fontId="0" fillId="0" borderId="24" xfId="0" applyFont="1" applyFill="1" applyBorder="1"/>
    <xf numFmtId="4" fontId="0" fillId="0" borderId="40" xfId="0" applyNumberFormat="1" applyFont="1" applyBorder="1"/>
    <xf numFmtId="4" fontId="0" fillId="0" borderId="42" xfId="0" applyNumberFormat="1" applyFont="1" applyBorder="1"/>
    <xf numFmtId="4" fontId="0" fillId="0" borderId="79" xfId="0" applyNumberFormat="1" applyFont="1" applyBorder="1"/>
    <xf numFmtId="1" fontId="0" fillId="0" borderId="26" xfId="0" applyNumberFormat="1" applyFont="1" applyBorder="1"/>
    <xf numFmtId="4" fontId="1" fillId="4" borderId="21" xfId="0" applyNumberFormat="1" applyFont="1" applyFill="1" applyBorder="1"/>
    <xf numFmtId="4" fontId="0" fillId="0" borderId="85" xfId="0" applyNumberFormat="1" applyFont="1" applyFill="1" applyBorder="1"/>
    <xf numFmtId="4" fontId="2" fillId="3" borderId="85" xfId="0" applyNumberFormat="1" applyFont="1" applyFill="1" applyBorder="1"/>
    <xf numFmtId="0" fontId="3" fillId="0" borderId="48" xfId="0" applyFont="1" applyBorder="1"/>
    <xf numFmtId="4" fontId="3" fillId="0" borderId="85" xfId="0" applyNumberFormat="1" applyFont="1" applyBorder="1"/>
    <xf numFmtId="0" fontId="1" fillId="3" borderId="26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49" fontId="1" fillId="2" borderId="13" xfId="0" applyNumberFormat="1" applyFont="1" applyFill="1" applyBorder="1" applyAlignment="1"/>
    <xf numFmtId="49" fontId="1" fillId="2" borderId="14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2" fontId="0" fillId="0" borderId="40" xfId="0" applyNumberFormat="1" applyFont="1" applyBorder="1"/>
    <xf numFmtId="2" fontId="0" fillId="0" borderId="21" xfId="0" applyNumberFormat="1" applyFont="1" applyBorder="1"/>
    <xf numFmtId="1" fontId="0" fillId="0" borderId="0" xfId="0" applyNumberFormat="1"/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4" fontId="17" fillId="0" borderId="0" xfId="0" applyNumberFormat="1" applyFont="1" applyFill="1"/>
    <xf numFmtId="0" fontId="18" fillId="0" borderId="0" xfId="0" applyFont="1"/>
    <xf numFmtId="0" fontId="16" fillId="0" borderId="0" xfId="0" applyFont="1"/>
    <xf numFmtId="4" fontId="19" fillId="0" borderId="0" xfId="0" applyNumberFormat="1" applyFont="1"/>
    <xf numFmtId="4" fontId="0" fillId="0" borderId="38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Alignment="1" applyProtection="1">
      <alignment horizontal="right"/>
      <protection locked="0"/>
    </xf>
    <xf numFmtId="0" fontId="9" fillId="5" borderId="83" xfId="0" applyFont="1" applyFill="1" applyBorder="1" applyAlignment="1">
      <alignment horizontal="center" vertical="center"/>
    </xf>
    <xf numFmtId="4" fontId="9" fillId="0" borderId="26" xfId="0" applyNumberFormat="1" applyFont="1" applyBorder="1"/>
    <xf numFmtId="4" fontId="9" fillId="0" borderId="34" xfId="0" applyNumberFormat="1" applyFont="1" applyFill="1" applyBorder="1"/>
    <xf numFmtId="4" fontId="13" fillId="0" borderId="27" xfId="0" applyNumberFormat="1" applyFont="1" applyFill="1" applyBorder="1"/>
    <xf numFmtId="0" fontId="3" fillId="0" borderId="0" xfId="0" applyFont="1" applyFill="1" applyAlignment="1">
      <alignment horizontal="right" vertical="center"/>
    </xf>
    <xf numFmtId="0" fontId="7" fillId="5" borderId="26" xfId="0" applyFont="1" applyFill="1" applyBorder="1" applyAlignment="1">
      <alignment horizontal="right"/>
    </xf>
    <xf numFmtId="0" fontId="9" fillId="0" borderId="2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4" fontId="9" fillId="0" borderId="51" xfId="0" applyNumberFormat="1" applyFont="1" applyBorder="1"/>
    <xf numFmtId="4" fontId="9" fillId="0" borderId="89" xfId="0" applyNumberFormat="1" applyFont="1" applyBorder="1"/>
    <xf numFmtId="4" fontId="9" fillId="0" borderId="46" xfId="0" applyNumberFormat="1" applyFont="1" applyBorder="1"/>
    <xf numFmtId="0" fontId="9" fillId="0" borderId="47" xfId="0" applyFont="1" applyBorder="1" applyAlignment="1">
      <alignment horizontal="center"/>
    </xf>
    <xf numFmtId="4" fontId="9" fillId="0" borderId="50" xfId="0" applyNumberFormat="1" applyFont="1" applyBorder="1"/>
    <xf numFmtId="4" fontId="9" fillId="5" borderId="29" xfId="0" applyNumberFormat="1" applyFont="1" applyFill="1" applyBorder="1"/>
    <xf numFmtId="1" fontId="1" fillId="4" borderId="82" xfId="0" applyNumberFormat="1" applyFont="1" applyFill="1" applyBorder="1"/>
    <xf numFmtId="0" fontId="0" fillId="5" borderId="54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 wrapText="1"/>
    </xf>
    <xf numFmtId="0" fontId="0" fillId="5" borderId="58" xfId="0" applyFill="1" applyBorder="1" applyAlignment="1">
      <alignment horizontal="center" vertical="center"/>
    </xf>
    <xf numFmtId="165" fontId="1" fillId="0" borderId="0" xfId="0" applyNumberFormat="1" applyFont="1"/>
    <xf numFmtId="165" fontId="3" fillId="0" borderId="26" xfId="0" applyNumberFormat="1" applyFont="1" applyFill="1" applyBorder="1"/>
    <xf numFmtId="165" fontId="3" fillId="0" borderId="40" xfId="0" applyNumberFormat="1" applyFont="1" applyBorder="1"/>
    <xf numFmtId="165" fontId="3" fillId="0" borderId="41" xfId="0" applyNumberFormat="1" applyFont="1" applyBorder="1"/>
    <xf numFmtId="165" fontId="3" fillId="0" borderId="26" xfId="0" applyNumberFormat="1" applyFont="1" applyBorder="1"/>
    <xf numFmtId="49" fontId="2" fillId="2" borderId="43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" fontId="9" fillId="0" borderId="0" xfId="0" applyNumberFormat="1" applyFont="1"/>
    <xf numFmtId="0" fontId="13" fillId="0" borderId="0" xfId="0" applyFont="1" applyAlignment="1">
      <alignment horizontal="left"/>
    </xf>
    <xf numFmtId="0" fontId="0" fillId="0" borderId="37" xfId="0" applyFill="1" applyBorder="1" applyAlignment="1">
      <alignment wrapText="1"/>
    </xf>
    <xf numFmtId="0" fontId="0" fillId="0" borderId="73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49" fontId="0" fillId="5" borderId="54" xfId="0" applyNumberFormat="1" applyFill="1" applyBorder="1" applyAlignment="1">
      <alignment horizontal="center" vertical="center"/>
    </xf>
    <xf numFmtId="0" fontId="0" fillId="5" borderId="67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13" fillId="11" borderId="8" xfId="0" applyNumberFormat="1" applyFont="1" applyFill="1" applyBorder="1" applyAlignment="1">
      <alignment horizontal="right" vertical="center"/>
    </xf>
    <xf numFmtId="166" fontId="13" fillId="11" borderId="90" xfId="0" applyNumberFormat="1" applyFont="1" applyFill="1" applyBorder="1" applyAlignment="1">
      <alignment horizontal="right" vertical="center"/>
    </xf>
    <xf numFmtId="166" fontId="13" fillId="10" borderId="91" xfId="0" applyNumberFormat="1" applyFont="1" applyFill="1" applyBorder="1" applyAlignment="1">
      <alignment horizontal="right" vertical="center"/>
    </xf>
    <xf numFmtId="166" fontId="13" fillId="10" borderId="90" xfId="0" applyNumberFormat="1" applyFont="1" applyFill="1" applyBorder="1" applyAlignment="1">
      <alignment horizontal="right" vertical="center"/>
    </xf>
    <xf numFmtId="166" fontId="9" fillId="11" borderId="52" xfId="0" applyNumberFormat="1" applyFont="1" applyFill="1" applyBorder="1" applyProtection="1">
      <protection locked="0"/>
    </xf>
    <xf numFmtId="4" fontId="9" fillId="10" borderId="52" xfId="0" applyNumberFormat="1" applyFont="1" applyFill="1" applyBorder="1" applyAlignment="1" applyProtection="1">
      <alignment horizontal="right"/>
      <protection locked="0"/>
    </xf>
    <xf numFmtId="0" fontId="9" fillId="5" borderId="92" xfId="0" applyFont="1" applyFill="1" applyBorder="1" applyAlignment="1">
      <alignment horizontal="center" vertical="center" wrapText="1"/>
    </xf>
    <xf numFmtId="4" fontId="9" fillId="10" borderId="26" xfId="0" applyNumberFormat="1" applyFont="1" applyFill="1" applyBorder="1"/>
    <xf numFmtId="4" fontId="13" fillId="10" borderId="55" xfId="0" applyNumberFormat="1" applyFont="1" applyFill="1" applyBorder="1"/>
    <xf numFmtId="4" fontId="9" fillId="11" borderId="54" xfId="0" applyNumberFormat="1" applyFont="1" applyFill="1" applyBorder="1" applyProtection="1">
      <protection locked="0"/>
    </xf>
    <xf numFmtId="4" fontId="9" fillId="11" borderId="52" xfId="0" applyNumberFormat="1" applyFont="1" applyFill="1" applyBorder="1" applyProtection="1">
      <protection locked="0"/>
    </xf>
    <xf numFmtId="4" fontId="9" fillId="11" borderId="26" xfId="0" applyNumberFormat="1" applyFont="1" applyFill="1" applyBorder="1"/>
    <xf numFmtId="4" fontId="13" fillId="11" borderId="55" xfId="0" applyNumberFormat="1" applyFont="1" applyFill="1" applyBorder="1"/>
    <xf numFmtId="4" fontId="9" fillId="10" borderId="52" xfId="0" applyNumberFormat="1" applyFont="1" applyFill="1" applyBorder="1" applyAlignment="1">
      <alignment horizontal="right"/>
    </xf>
    <xf numFmtId="4" fontId="9" fillId="11" borderId="54" xfId="0" applyNumberFormat="1" applyFont="1" applyFill="1" applyBorder="1" applyAlignment="1" applyProtection="1">
      <alignment horizontal="right"/>
      <protection locked="0"/>
    </xf>
    <xf numFmtId="4" fontId="9" fillId="11" borderId="52" xfId="0" applyNumberFormat="1" applyFont="1" applyFill="1" applyBorder="1" applyAlignment="1" applyProtection="1">
      <alignment horizontal="right"/>
      <protection locked="0"/>
    </xf>
    <xf numFmtId="4" fontId="9" fillId="11" borderId="26" xfId="0" applyNumberFormat="1" applyFont="1" applyFill="1" applyBorder="1" applyAlignment="1" applyProtection="1">
      <alignment horizontal="right"/>
      <protection locked="0"/>
    </xf>
    <xf numFmtId="4" fontId="13" fillId="11" borderId="55" xfId="0" applyNumberFormat="1" applyFont="1" applyFill="1" applyBorder="1" applyAlignment="1">
      <alignment horizontal="right"/>
    </xf>
    <xf numFmtId="4" fontId="9" fillId="10" borderId="54" xfId="0" applyNumberFormat="1" applyFont="1" applyFill="1" applyBorder="1" applyAlignment="1">
      <alignment horizontal="right"/>
    </xf>
    <xf numFmtId="4" fontId="9" fillId="4" borderId="47" xfId="0" applyNumberFormat="1" applyFont="1" applyFill="1" applyBorder="1"/>
    <xf numFmtId="4" fontId="9" fillId="4" borderId="60" xfId="0" applyNumberFormat="1" applyFont="1" applyFill="1" applyBorder="1"/>
    <xf numFmtId="0" fontId="9" fillId="4" borderId="50" xfId="0" applyFont="1" applyFill="1" applyBorder="1" applyAlignment="1">
      <alignment horizontal="left"/>
    </xf>
    <xf numFmtId="0" fontId="9" fillId="0" borderId="79" xfId="0" applyFont="1" applyBorder="1" applyAlignment="1">
      <alignment horizontal="left"/>
    </xf>
    <xf numFmtId="0" fontId="9" fillId="0" borderId="79" xfId="0" applyFont="1" applyBorder="1" applyAlignment="1">
      <alignment horizontal="center"/>
    </xf>
    <xf numFmtId="0" fontId="13" fillId="0" borderId="0" xfId="0" applyFont="1" applyAlignment="1">
      <alignment horizontal="center"/>
    </xf>
    <xf numFmtId="4" fontId="9" fillId="4" borderId="0" xfId="0" applyNumberFormat="1" applyFont="1" applyFill="1"/>
    <xf numFmtId="4" fontId="9" fillId="4" borderId="79" xfId="0" applyNumberFormat="1" applyFont="1" applyFill="1" applyBorder="1"/>
    <xf numFmtId="0" fontId="12" fillId="0" borderId="0" xfId="0" applyFont="1"/>
    <xf numFmtId="0" fontId="12" fillId="0" borderId="0" xfId="0" applyFont="1" applyFill="1"/>
    <xf numFmtId="4" fontId="12" fillId="0" borderId="0" xfId="0" applyNumberFormat="1" applyFont="1"/>
    <xf numFmtId="0" fontId="12" fillId="0" borderId="79" xfId="0" applyFont="1" applyBorder="1"/>
    <xf numFmtId="0" fontId="12" fillId="0" borderId="79" xfId="0" applyFont="1" applyFill="1" applyBorder="1"/>
    <xf numFmtId="4" fontId="17" fillId="13" borderId="0" xfId="0" applyNumberFormat="1" applyFont="1" applyFill="1"/>
    <xf numFmtId="4" fontId="12" fillId="13" borderId="0" xfId="0" applyNumberFormat="1" applyFont="1" applyFill="1"/>
    <xf numFmtId="4" fontId="17" fillId="14" borderId="0" xfId="0" applyNumberFormat="1" applyFont="1" applyFill="1"/>
    <xf numFmtId="4" fontId="12" fillId="14" borderId="79" xfId="0" applyNumberFormat="1" applyFont="1" applyFill="1" applyBorder="1"/>
    <xf numFmtId="4" fontId="12" fillId="15" borderId="0" xfId="0" applyNumberFormat="1" applyFont="1" applyFill="1"/>
    <xf numFmtId="4" fontId="12" fillId="16" borderId="0" xfId="0" applyNumberFormat="1" applyFont="1" applyFill="1"/>
    <xf numFmtId="4" fontId="13" fillId="16" borderId="28" xfId="0" applyNumberFormat="1" applyFont="1" applyFill="1" applyBorder="1"/>
    <xf numFmtId="4" fontId="9" fillId="16" borderId="93" xfId="0" applyNumberFormat="1" applyFont="1" applyFill="1" applyBorder="1"/>
    <xf numFmtId="4" fontId="13" fillId="17" borderId="0" xfId="0" applyNumberFormat="1" applyFont="1" applyFill="1"/>
    <xf numFmtId="0" fontId="1" fillId="0" borderId="21" xfId="0" applyFont="1" applyFill="1" applyBorder="1"/>
    <xf numFmtId="0" fontId="1" fillId="0" borderId="22" xfId="0" applyFont="1" applyFill="1" applyBorder="1"/>
    <xf numFmtId="4" fontId="1" fillId="0" borderId="40" xfId="0" applyNumberFormat="1" applyFont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1" fontId="2" fillId="0" borderId="0" xfId="0" applyNumberFormat="1" applyFont="1" applyFill="1" applyBorder="1"/>
    <xf numFmtId="49" fontId="2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94" xfId="0" applyNumberFormat="1" applyFont="1" applyFill="1" applyBorder="1" applyAlignment="1">
      <alignment horizontal="center"/>
    </xf>
    <xf numFmtId="0" fontId="0" fillId="0" borderId="0" xfId="0" applyFont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0" fillId="0" borderId="0" xfId="0" applyFont="1" applyFill="1" applyBorder="1"/>
    <xf numFmtId="4" fontId="0" fillId="0" borderId="23" xfId="0" applyNumberFormat="1" applyFont="1" applyFill="1" applyBorder="1"/>
    <xf numFmtId="4" fontId="0" fillId="0" borderId="0" xfId="0" applyNumberFormat="1" applyFont="1" applyFill="1" applyBorder="1"/>
    <xf numFmtId="1" fontId="0" fillId="0" borderId="0" xfId="0" applyNumberFormat="1" applyFont="1" applyFill="1" applyBorder="1"/>
    <xf numFmtId="0" fontId="4" fillId="0" borderId="0" xfId="0" applyFont="1" applyBorder="1"/>
    <xf numFmtId="0" fontId="4" fillId="0" borderId="0" xfId="0" applyFont="1" applyFill="1" applyBorder="1"/>
    <xf numFmtId="4" fontId="0" fillId="0" borderId="23" xfId="0" applyNumberFormat="1" applyFont="1" applyBorder="1"/>
    <xf numFmtId="4" fontId="0" fillId="0" borderId="48" xfId="0" applyNumberFormat="1" applyFont="1" applyFill="1" applyBorder="1"/>
    <xf numFmtId="0" fontId="18" fillId="5" borderId="84" xfId="0" applyFont="1" applyFill="1" applyBorder="1" applyAlignment="1">
      <alignment horizontal="center" vertical="center" wrapText="1"/>
    </xf>
    <xf numFmtId="166" fontId="9" fillId="10" borderId="36" xfId="0" applyNumberFormat="1" applyFont="1" applyFill="1" applyBorder="1" applyAlignment="1">
      <alignment horizontal="right"/>
    </xf>
    <xf numFmtId="166" fontId="9" fillId="10" borderId="29" xfId="0" applyNumberFormat="1" applyFont="1" applyFill="1" applyBorder="1" applyAlignment="1">
      <alignment horizontal="right"/>
    </xf>
    <xf numFmtId="166" fontId="9" fillId="11" borderId="81" xfId="0" applyNumberFormat="1" applyFont="1" applyFill="1" applyBorder="1" applyAlignment="1" applyProtection="1">
      <alignment horizontal="right"/>
      <protection locked="0"/>
    </xf>
    <xf numFmtId="166" fontId="9" fillId="11" borderId="36" xfId="0" applyNumberFormat="1" applyFont="1" applyFill="1" applyBorder="1" applyAlignment="1" applyProtection="1">
      <alignment horizontal="right"/>
      <protection locked="0"/>
    </xf>
    <xf numFmtId="166" fontId="9" fillId="11" borderId="29" xfId="0" applyNumberFormat="1" applyFont="1" applyFill="1" applyBorder="1" applyAlignment="1" applyProtection="1">
      <alignment horizontal="right"/>
      <protection locked="0"/>
    </xf>
    <xf numFmtId="166" fontId="9" fillId="10" borderId="81" xfId="0" applyNumberFormat="1" applyFont="1" applyFill="1" applyBorder="1" applyAlignment="1" applyProtection="1">
      <alignment horizontal="right"/>
      <protection locked="0"/>
    </xf>
    <xf numFmtId="166" fontId="9" fillId="10" borderId="36" xfId="0" applyNumberFormat="1" applyFont="1" applyFill="1" applyBorder="1" applyAlignment="1" applyProtection="1">
      <alignment horizontal="right"/>
      <protection locked="0"/>
    </xf>
    <xf numFmtId="166" fontId="9" fillId="10" borderId="29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4" fontId="1" fillId="0" borderId="79" xfId="0" applyNumberFormat="1" applyFont="1" applyFill="1" applyBorder="1"/>
    <xf numFmtId="4" fontId="0" fillId="0" borderId="79" xfId="0" applyNumberFormat="1" applyFont="1" applyFill="1" applyBorder="1"/>
    <xf numFmtId="1" fontId="0" fillId="0" borderId="0" xfId="0" applyNumberFormat="1" applyFont="1" applyFill="1"/>
    <xf numFmtId="0" fontId="1" fillId="0" borderId="1" xfId="0" applyFont="1" applyFill="1" applyBorder="1"/>
    <xf numFmtId="0" fontId="1" fillId="0" borderId="38" xfId="0" applyFont="1" applyFill="1" applyBorder="1"/>
    <xf numFmtId="4" fontId="1" fillId="0" borderId="38" xfId="0" applyNumberFormat="1" applyFont="1" applyFill="1" applyBorder="1"/>
    <xf numFmtId="1" fontId="1" fillId="0" borderId="38" xfId="0" applyNumberFormat="1" applyFont="1" applyFill="1" applyBorder="1"/>
    <xf numFmtId="0" fontId="1" fillId="0" borderId="79" xfId="0" applyFont="1" applyFill="1" applyBorder="1"/>
    <xf numFmtId="1" fontId="1" fillId="0" borderId="79" xfId="0" applyNumberFormat="1" applyFont="1" applyFill="1" applyBorder="1"/>
    <xf numFmtId="1" fontId="0" fillId="0" borderId="4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4" xfId="0" applyNumberFormat="1" applyFill="1" applyBorder="1" applyAlignment="1">
      <alignment vertical="center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79" xfId="0" applyNumberFormat="1" applyFont="1" applyFill="1" applyBorder="1" applyAlignment="1">
      <alignment horizontal="center"/>
    </xf>
    <xf numFmtId="167" fontId="0" fillId="0" borderId="0" xfId="0" applyNumberFormat="1"/>
    <xf numFmtId="167" fontId="0" fillId="0" borderId="0" xfId="0" applyNumberFormat="1" applyFont="1"/>
    <xf numFmtId="0" fontId="0" fillId="0" borderId="26" xfId="0" applyBorder="1"/>
    <xf numFmtId="167" fontId="0" fillId="0" borderId="26" xfId="0" applyNumberFormat="1" applyBorder="1"/>
    <xf numFmtId="167" fontId="0" fillId="0" borderId="26" xfId="0" applyNumberFormat="1" applyFont="1" applyBorder="1"/>
    <xf numFmtId="0" fontId="26" fillId="0" borderId="26" xfId="0" applyFont="1" applyBorder="1"/>
    <xf numFmtId="167" fontId="26" fillId="0" borderId="26" xfId="0" applyNumberFormat="1" applyFont="1" applyBorder="1"/>
    <xf numFmtId="167" fontId="26" fillId="5" borderId="26" xfId="0" applyNumberFormat="1" applyFont="1" applyFill="1" applyBorder="1"/>
    <xf numFmtId="0" fontId="1" fillId="5" borderId="26" xfId="0" applyFont="1" applyFill="1" applyBorder="1"/>
    <xf numFmtId="0" fontId="1" fillId="5" borderId="26" xfId="0" applyFont="1" applyFill="1" applyBorder="1" applyAlignment="1">
      <alignment horizontal="center"/>
    </xf>
    <xf numFmtId="167" fontId="1" fillId="5" borderId="26" xfId="0" applyNumberFormat="1" applyFont="1" applyFill="1" applyBorder="1"/>
    <xf numFmtId="0" fontId="10" fillId="0" borderId="0" xfId="0" applyFont="1"/>
    <xf numFmtId="1" fontId="2" fillId="0" borderId="7" xfId="0" applyNumberFormat="1" applyFont="1" applyBorder="1" applyAlignment="1">
      <alignment horizontal="center"/>
    </xf>
    <xf numFmtId="166" fontId="13" fillId="10" borderId="8" xfId="0" applyNumberFormat="1" applyFont="1" applyFill="1" applyBorder="1" applyAlignment="1">
      <alignment horizontal="right" vertical="center"/>
    </xf>
    <xf numFmtId="1" fontId="9" fillId="11" borderId="81" xfId="0" applyNumberFormat="1" applyFont="1" applyFill="1" applyBorder="1" applyAlignment="1"/>
    <xf numFmtId="1" fontId="13" fillId="11" borderId="28" xfId="0" applyNumberFormat="1" applyFont="1" applyFill="1" applyBorder="1" applyAlignment="1"/>
    <xf numFmtId="166" fontId="9" fillId="10" borderId="114" xfId="0" applyNumberFormat="1" applyFont="1" applyFill="1" applyBorder="1" applyProtection="1">
      <protection locked="0"/>
    </xf>
    <xf numFmtId="166" fontId="9" fillId="10" borderId="115" xfId="0" applyNumberFormat="1" applyFont="1" applyFill="1" applyBorder="1"/>
    <xf numFmtId="166" fontId="13" fillId="10" borderId="71" xfId="0" applyNumberFormat="1" applyFont="1" applyFill="1" applyBorder="1"/>
    <xf numFmtId="166" fontId="9" fillId="11" borderId="70" xfId="0" applyNumberFormat="1" applyFont="1" applyFill="1" applyBorder="1" applyProtection="1">
      <protection locked="0"/>
    </xf>
    <xf numFmtId="166" fontId="9" fillId="11" borderId="114" xfId="0" applyNumberFormat="1" applyFont="1" applyFill="1" applyBorder="1" applyProtection="1">
      <protection locked="0"/>
    </xf>
    <xf numFmtId="166" fontId="9" fillId="11" borderId="115" xfId="0" applyNumberFormat="1" applyFont="1" applyFill="1" applyBorder="1"/>
    <xf numFmtId="166" fontId="13" fillId="11" borderId="71" xfId="0" applyNumberFormat="1" applyFont="1" applyFill="1" applyBorder="1"/>
    <xf numFmtId="166" fontId="13" fillId="10" borderId="116" xfId="0" applyNumberFormat="1" applyFont="1" applyFill="1" applyBorder="1" applyAlignment="1">
      <alignment horizontal="right"/>
    </xf>
    <xf numFmtId="166" fontId="13" fillId="11" borderId="71" xfId="0" applyNumberFormat="1" applyFont="1" applyFill="1" applyBorder="1" applyAlignment="1">
      <alignment horizontal="right"/>
    </xf>
    <xf numFmtId="166" fontId="13" fillId="10" borderId="71" xfId="0" applyNumberFormat="1" applyFont="1" applyFill="1" applyBorder="1" applyAlignment="1">
      <alignment horizontal="right"/>
    </xf>
    <xf numFmtId="166" fontId="9" fillId="10" borderId="70" xfId="0" applyNumberFormat="1" applyFont="1" applyFill="1" applyBorder="1" applyAlignment="1">
      <alignment horizontal="right"/>
    </xf>
    <xf numFmtId="166" fontId="9" fillId="10" borderId="16" xfId="0" applyNumberFormat="1" applyFont="1" applyFill="1" applyBorder="1" applyProtection="1">
      <protection locked="0"/>
    </xf>
    <xf numFmtId="166" fontId="9" fillId="10" borderId="79" xfId="0" applyNumberFormat="1" applyFont="1" applyFill="1" applyBorder="1" applyProtection="1">
      <protection locked="0"/>
    </xf>
    <xf numFmtId="166" fontId="9" fillId="10" borderId="48" xfId="0" applyNumberFormat="1" applyFont="1" applyFill="1" applyBorder="1"/>
    <xf numFmtId="166" fontId="13" fillId="10" borderId="117" xfId="0" applyNumberFormat="1" applyFont="1" applyFill="1" applyBorder="1"/>
    <xf numFmtId="166" fontId="9" fillId="11" borderId="79" xfId="0" applyNumberFormat="1" applyFont="1" applyFill="1" applyBorder="1" applyProtection="1">
      <protection locked="0"/>
    </xf>
    <xf numFmtId="166" fontId="13" fillId="11" borderId="117" xfId="0" applyNumberFormat="1" applyFont="1" applyFill="1" applyBorder="1"/>
    <xf numFmtId="166" fontId="13" fillId="10" borderId="38" xfId="0" applyNumberFormat="1" applyFont="1" applyFill="1" applyBorder="1" applyAlignment="1">
      <alignment horizontal="right"/>
    </xf>
    <xf numFmtId="166" fontId="9" fillId="11" borderId="98" xfId="0" applyNumberFormat="1" applyFont="1" applyFill="1" applyBorder="1" applyProtection="1">
      <protection locked="0"/>
    </xf>
    <xf numFmtId="166" fontId="13" fillId="11" borderId="117" xfId="0" applyNumberFormat="1" applyFont="1" applyFill="1" applyBorder="1" applyAlignment="1">
      <alignment horizontal="right"/>
    </xf>
    <xf numFmtId="166" fontId="13" fillId="10" borderId="117" xfId="0" applyNumberFormat="1" applyFont="1" applyFill="1" applyBorder="1" applyAlignment="1">
      <alignment horizontal="right"/>
    </xf>
    <xf numFmtId="166" fontId="9" fillId="10" borderId="98" xfId="0" applyNumberFormat="1" applyFont="1" applyFill="1" applyBorder="1" applyAlignment="1">
      <alignment horizontal="right"/>
    </xf>
    <xf numFmtId="4" fontId="9" fillId="10" borderId="16" xfId="0" applyNumberFormat="1" applyFont="1" applyFill="1" applyBorder="1" applyProtection="1">
      <protection locked="0"/>
    </xf>
    <xf numFmtId="166" fontId="9" fillId="10" borderId="94" xfId="0" applyNumberFormat="1" applyFont="1" applyFill="1" applyBorder="1" applyProtection="1">
      <protection locked="0"/>
    </xf>
    <xf numFmtId="1" fontId="2" fillId="2" borderId="95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0" fontId="9" fillId="5" borderId="53" xfId="0" applyFont="1" applyFill="1" applyBorder="1" applyAlignment="1">
      <alignment horizontal="left" vertical="center"/>
    </xf>
    <xf numFmtId="0" fontId="9" fillId="5" borderId="84" xfId="0" applyFont="1" applyFill="1" applyBorder="1" applyAlignment="1">
      <alignment horizontal="left" vertical="center"/>
    </xf>
    <xf numFmtId="0" fontId="9" fillId="5" borderId="81" xfId="0" applyFont="1" applyFill="1" applyBorder="1" applyAlignment="1">
      <alignment horizontal="center" vertical="center"/>
    </xf>
    <xf numFmtId="0" fontId="9" fillId="5" borderId="83" xfId="0" applyFont="1" applyFill="1" applyBorder="1" applyAlignment="1">
      <alignment horizontal="center" vertical="center"/>
    </xf>
    <xf numFmtId="0" fontId="13" fillId="5" borderId="53" xfId="0" applyFont="1" applyFill="1" applyBorder="1" applyAlignment="1">
      <alignment horizontal="center" vertical="center"/>
    </xf>
    <xf numFmtId="0" fontId="13" fillId="5" borderId="102" xfId="0" applyFont="1" applyFill="1" applyBorder="1" applyAlignment="1">
      <alignment horizontal="center" vertical="center"/>
    </xf>
    <xf numFmtId="0" fontId="13" fillId="5" borderId="81" xfId="0" applyFont="1" applyFill="1" applyBorder="1" applyAlignment="1">
      <alignment horizontal="center" vertical="center"/>
    </xf>
    <xf numFmtId="0" fontId="9" fillId="10" borderId="111" xfId="0" applyFont="1" applyFill="1" applyBorder="1" applyAlignment="1">
      <alignment horizontal="left" vertical="center"/>
    </xf>
    <xf numFmtId="0" fontId="9" fillId="10" borderId="106" xfId="0" applyFont="1" applyFill="1" applyBorder="1" applyAlignment="1">
      <alignment horizontal="left" vertical="center"/>
    </xf>
    <xf numFmtId="0" fontId="9" fillId="10" borderId="86" xfId="0" applyFont="1" applyFill="1" applyBorder="1" applyAlignment="1">
      <alignment horizontal="left" vertical="center"/>
    </xf>
    <xf numFmtId="166" fontId="13" fillId="10" borderId="111" xfId="0" applyNumberFormat="1" applyFont="1" applyFill="1" applyBorder="1" applyAlignment="1">
      <alignment vertical="center"/>
    </xf>
    <xf numFmtId="166" fontId="13" fillId="10" borderId="106" xfId="0" applyNumberFormat="1" applyFont="1" applyFill="1" applyBorder="1" applyAlignment="1">
      <alignment vertical="center"/>
    </xf>
    <xf numFmtId="166" fontId="13" fillId="10" borderId="86" xfId="0" applyNumberFormat="1" applyFont="1" applyFill="1" applyBorder="1" applyAlignment="1">
      <alignment vertical="center"/>
    </xf>
    <xf numFmtId="166" fontId="13" fillId="10" borderId="112" xfId="0" applyNumberFormat="1" applyFont="1" applyFill="1" applyBorder="1" applyAlignment="1">
      <alignment horizontal="right" vertical="center"/>
    </xf>
    <xf numFmtId="166" fontId="13" fillId="10" borderId="94" xfId="0" applyNumberFormat="1" applyFont="1" applyFill="1" applyBorder="1" applyAlignment="1">
      <alignment horizontal="right" vertical="center"/>
    </xf>
    <xf numFmtId="166" fontId="13" fillId="10" borderId="87" xfId="0" applyNumberFormat="1" applyFont="1" applyFill="1" applyBorder="1" applyAlignment="1">
      <alignment horizontal="right" vertical="center"/>
    </xf>
    <xf numFmtId="0" fontId="9" fillId="10" borderId="30" xfId="0" applyFont="1" applyFill="1" applyBorder="1" applyAlignment="1">
      <alignment horizontal="left" vertical="center"/>
    </xf>
    <xf numFmtId="166" fontId="12" fillId="11" borderId="99" xfId="0" applyNumberFormat="1" applyFont="1" applyFill="1" applyBorder="1" applyAlignment="1">
      <alignment horizontal="right" vertical="center"/>
    </xf>
    <xf numFmtId="166" fontId="12" fillId="11" borderId="104" xfId="0" applyNumberFormat="1" applyFont="1" applyFill="1" applyBorder="1" applyAlignment="1">
      <alignment horizontal="right" vertical="center"/>
    </xf>
    <xf numFmtId="166" fontId="12" fillId="11" borderId="105" xfId="0" applyNumberFormat="1" applyFont="1" applyFill="1" applyBorder="1" applyAlignment="1">
      <alignment horizontal="right" vertical="center"/>
    </xf>
    <xf numFmtId="166" fontId="12" fillId="10" borderId="99" xfId="0" applyNumberFormat="1" applyFont="1" applyFill="1" applyBorder="1" applyAlignment="1">
      <alignment horizontal="right" vertical="center"/>
    </xf>
    <xf numFmtId="166" fontId="12" fillId="10" borderId="104" xfId="0" applyNumberFormat="1" applyFont="1" applyFill="1" applyBorder="1" applyAlignment="1">
      <alignment horizontal="right" vertical="center"/>
    </xf>
    <xf numFmtId="166" fontId="12" fillId="10" borderId="105" xfId="0" applyNumberFormat="1" applyFont="1" applyFill="1" applyBorder="1" applyAlignment="1">
      <alignment horizontal="right" vertical="center"/>
    </xf>
    <xf numFmtId="0" fontId="9" fillId="11" borderId="30" xfId="0" applyFont="1" applyFill="1" applyBorder="1" applyAlignment="1">
      <alignment horizontal="left" vertical="center"/>
    </xf>
    <xf numFmtId="0" fontId="9" fillId="11" borderId="106" xfId="0" applyFont="1" applyFill="1" applyBorder="1" applyAlignment="1">
      <alignment horizontal="left" vertical="center"/>
    </xf>
    <xf numFmtId="0" fontId="9" fillId="11" borderId="86" xfId="0" applyFont="1" applyFill="1" applyBorder="1" applyAlignment="1">
      <alignment horizontal="left" vertical="center"/>
    </xf>
    <xf numFmtId="166" fontId="13" fillId="10" borderId="30" xfId="0" applyNumberFormat="1" applyFont="1" applyFill="1" applyBorder="1" applyAlignment="1">
      <alignment horizontal="right" vertical="center"/>
    </xf>
    <xf numFmtId="166" fontId="13" fillId="10" borderId="106" xfId="0" applyNumberFormat="1" applyFont="1" applyFill="1" applyBorder="1" applyAlignment="1">
      <alignment horizontal="right" vertical="center"/>
    </xf>
    <xf numFmtId="166" fontId="13" fillId="10" borderId="86" xfId="0" applyNumberFormat="1" applyFont="1" applyFill="1" applyBorder="1" applyAlignment="1">
      <alignment horizontal="right" vertical="center"/>
    </xf>
    <xf numFmtId="166" fontId="13" fillId="11" borderId="110" xfId="0" applyNumberFormat="1" applyFont="1" applyFill="1" applyBorder="1" applyAlignment="1">
      <alignment horizontal="right" vertical="center"/>
    </xf>
    <xf numFmtId="166" fontId="13" fillId="11" borderId="94" xfId="0" applyNumberFormat="1" applyFont="1" applyFill="1" applyBorder="1" applyAlignment="1">
      <alignment horizontal="right" vertical="center"/>
    </xf>
    <xf numFmtId="166" fontId="13" fillId="11" borderId="87" xfId="0" applyNumberFormat="1" applyFont="1" applyFill="1" applyBorder="1" applyAlignment="1">
      <alignment horizontal="right" vertical="center"/>
    </xf>
    <xf numFmtId="166" fontId="13" fillId="10" borderId="110" xfId="0" applyNumberFormat="1" applyFont="1" applyFill="1" applyBorder="1" applyAlignment="1">
      <alignment horizontal="right" vertical="center"/>
    </xf>
    <xf numFmtId="166" fontId="12" fillId="11" borderId="99" xfId="0" applyNumberFormat="1" applyFont="1" applyFill="1" applyBorder="1" applyAlignment="1" applyProtection="1">
      <alignment horizontal="right" vertical="center"/>
      <protection locked="0"/>
    </xf>
    <xf numFmtId="166" fontId="12" fillId="11" borderId="104" xfId="0" applyNumberFormat="1" applyFont="1" applyFill="1" applyBorder="1" applyAlignment="1" applyProtection="1">
      <alignment horizontal="right" vertical="center"/>
      <protection locked="0"/>
    </xf>
    <xf numFmtId="166" fontId="12" fillId="11" borderId="105" xfId="0" applyNumberFormat="1" applyFont="1" applyFill="1" applyBorder="1" applyAlignment="1" applyProtection="1">
      <alignment horizontal="right" vertical="center"/>
      <protection locked="0"/>
    </xf>
    <xf numFmtId="166" fontId="13" fillId="11" borderId="31" xfId="0" applyNumberFormat="1" applyFont="1" applyFill="1" applyBorder="1" applyAlignment="1">
      <alignment horizontal="right" vertical="center"/>
    </xf>
    <xf numFmtId="166" fontId="13" fillId="11" borderId="107" xfId="0" applyNumberFormat="1" applyFont="1" applyFill="1" applyBorder="1" applyAlignment="1">
      <alignment horizontal="right" vertical="center"/>
    </xf>
    <xf numFmtId="166" fontId="13" fillId="11" borderId="108" xfId="0" applyNumberFormat="1" applyFont="1" applyFill="1" applyBorder="1" applyAlignment="1">
      <alignment horizontal="right" vertical="center"/>
    </xf>
    <xf numFmtId="166" fontId="13" fillId="11" borderId="30" xfId="0" applyNumberFormat="1" applyFont="1" applyFill="1" applyBorder="1" applyAlignment="1">
      <alignment horizontal="right" vertical="center"/>
    </xf>
    <xf numFmtId="166" fontId="13" fillId="11" borderId="106" xfId="0" applyNumberFormat="1" applyFont="1" applyFill="1" applyBorder="1" applyAlignment="1">
      <alignment horizontal="right" vertical="center"/>
    </xf>
    <xf numFmtId="166" fontId="13" fillId="11" borderId="86" xfId="0" applyNumberFormat="1" applyFont="1" applyFill="1" applyBorder="1" applyAlignment="1">
      <alignment horizontal="right" vertical="center"/>
    </xf>
    <xf numFmtId="166" fontId="13" fillId="10" borderId="107" xfId="0" applyNumberFormat="1" applyFont="1" applyFill="1" applyBorder="1" applyAlignment="1">
      <alignment horizontal="right" vertical="center"/>
    </xf>
    <xf numFmtId="166" fontId="13" fillId="10" borderId="108" xfId="0" applyNumberFormat="1" applyFont="1" applyFill="1" applyBorder="1" applyAlignment="1">
      <alignment horizontal="right" vertical="center"/>
    </xf>
    <xf numFmtId="166" fontId="12" fillId="10" borderId="104" xfId="0" applyNumberFormat="1" applyFont="1" applyFill="1" applyBorder="1" applyAlignment="1" applyProtection="1">
      <alignment horizontal="right" vertical="center"/>
      <protection locked="0"/>
    </xf>
    <xf numFmtId="166" fontId="12" fillId="10" borderId="105" xfId="0" applyNumberFormat="1" applyFont="1" applyFill="1" applyBorder="1" applyAlignment="1" applyProtection="1">
      <alignment horizontal="right" vertical="center"/>
      <protection locked="0"/>
    </xf>
    <xf numFmtId="166" fontId="12" fillId="10" borderId="99" xfId="0" applyNumberFormat="1" applyFont="1" applyFill="1" applyBorder="1" applyAlignment="1" applyProtection="1">
      <alignment horizontal="right" vertical="center"/>
      <protection locked="0"/>
    </xf>
    <xf numFmtId="166" fontId="13" fillId="10" borderId="31" xfId="0" applyNumberFormat="1" applyFont="1" applyFill="1" applyBorder="1" applyAlignment="1">
      <alignment horizontal="right" vertical="center"/>
    </xf>
    <xf numFmtId="0" fontId="12" fillId="5" borderId="99" xfId="0" applyFont="1" applyFill="1" applyBorder="1" applyAlignment="1">
      <alignment horizontal="center" vertical="center" wrapText="1"/>
    </xf>
    <xf numFmtId="0" fontId="12" fillId="5" borderId="100" xfId="0" applyFont="1" applyFill="1" applyBorder="1" applyAlignment="1">
      <alignment horizontal="center" vertical="center" wrapText="1"/>
    </xf>
    <xf numFmtId="0" fontId="13" fillId="5" borderId="70" xfId="0" applyFont="1" applyFill="1" applyBorder="1" applyAlignment="1">
      <alignment horizontal="center" vertical="center"/>
    </xf>
    <xf numFmtId="0" fontId="13" fillId="5" borderId="98" xfId="0" applyFont="1" applyFill="1" applyBorder="1" applyAlignment="1">
      <alignment horizontal="center" vertical="center"/>
    </xf>
    <xf numFmtId="0" fontId="13" fillId="5" borderId="61" xfId="0" applyFont="1" applyFill="1" applyBorder="1" applyAlignment="1">
      <alignment horizontal="center" vertical="center"/>
    </xf>
    <xf numFmtId="166" fontId="13" fillId="10" borderId="109" xfId="0" applyNumberFormat="1" applyFont="1" applyFill="1" applyBorder="1" applyAlignment="1">
      <alignment horizontal="right" vertical="center"/>
    </xf>
    <xf numFmtId="166" fontId="12" fillId="10" borderId="103" xfId="0" applyNumberFormat="1" applyFont="1" applyFill="1" applyBorder="1" applyAlignment="1">
      <alignment horizontal="right" vertical="center"/>
    </xf>
    <xf numFmtId="1" fontId="9" fillId="11" borderId="30" xfId="0" applyNumberFormat="1" applyFont="1" applyFill="1" applyBorder="1" applyAlignment="1">
      <alignment horizontal="left" vertical="center"/>
    </xf>
    <xf numFmtId="1" fontId="9" fillId="11" borderId="106" xfId="0" applyNumberFormat="1" applyFont="1" applyFill="1" applyBorder="1" applyAlignment="1">
      <alignment horizontal="left" vertical="center"/>
    </xf>
    <xf numFmtId="1" fontId="9" fillId="11" borderId="86" xfId="0" applyNumberFormat="1" applyFont="1" applyFill="1" applyBorder="1" applyAlignment="1">
      <alignment horizontal="left" vertical="center"/>
    </xf>
    <xf numFmtId="0" fontId="9" fillId="10" borderId="30" xfId="0" applyFont="1" applyFill="1" applyBorder="1" applyAlignment="1">
      <alignment horizontal="left" vertical="center" wrapText="1"/>
    </xf>
    <xf numFmtId="0" fontId="9" fillId="10" borderId="86" xfId="0" applyFont="1" applyFill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" fontId="9" fillId="15" borderId="29" xfId="0" applyNumberFormat="1" applyFont="1" applyFill="1" applyBorder="1" applyAlignment="1">
      <alignment horizontal="center" vertical="center"/>
    </xf>
    <xf numFmtId="4" fontId="9" fillId="15" borderId="28" xfId="0" applyNumberFormat="1" applyFont="1" applyFill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4" fontId="9" fillId="0" borderId="101" xfId="0" applyNumberFormat="1" applyFont="1" applyBorder="1" applyAlignment="1">
      <alignment horizontal="center" vertical="center"/>
    </xf>
    <xf numFmtId="4" fontId="9" fillId="0" borderId="103" xfId="0" applyNumberFormat="1" applyFont="1" applyBorder="1" applyAlignment="1">
      <alignment horizontal="center" vertical="center"/>
    </xf>
    <xf numFmtId="4" fontId="9" fillId="0" borderId="104" xfId="0" applyNumberFormat="1" applyFont="1" applyBorder="1" applyAlignment="1">
      <alignment horizontal="center" vertical="center"/>
    </xf>
    <xf numFmtId="4" fontId="9" fillId="0" borderId="105" xfId="0" applyNumberFormat="1" applyFont="1" applyBorder="1" applyAlignment="1">
      <alignment horizontal="center" vertical="center"/>
    </xf>
    <xf numFmtId="4" fontId="9" fillId="0" borderId="112" xfId="0" applyNumberFormat="1" applyFont="1" applyBorder="1" applyAlignment="1">
      <alignment horizontal="center" vertical="center"/>
    </xf>
    <xf numFmtId="4" fontId="9" fillId="0" borderId="94" xfId="0" applyNumberFormat="1" applyFont="1" applyBorder="1" applyAlignment="1">
      <alignment horizontal="center" vertical="center"/>
    </xf>
    <xf numFmtId="4" fontId="9" fillId="0" borderId="8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13" xfId="0" applyFont="1" applyBorder="1" applyAlignment="1">
      <alignment horizontal="left" wrapText="1"/>
    </xf>
    <xf numFmtId="1" fontId="1" fillId="2" borderId="95" xfId="0" applyNumberFormat="1" applyFont="1" applyFill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9" fillId="0" borderId="7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4" fontId="9" fillId="0" borderId="96" xfId="0" applyNumberFormat="1" applyFont="1" applyBorder="1" applyAlignment="1">
      <alignment horizontal="center" vertical="center"/>
    </xf>
    <xf numFmtId="4" fontId="9" fillId="15" borderId="37" xfId="0" applyNumberFormat="1" applyFont="1" applyFill="1" applyBorder="1" applyAlignment="1">
      <alignment horizontal="center" vertical="center"/>
    </xf>
    <xf numFmtId="4" fontId="9" fillId="0" borderId="73" xfId="0" applyNumberFormat="1" applyFont="1" applyFill="1" applyBorder="1"/>
    <xf numFmtId="4" fontId="9" fillId="0" borderId="96" xfId="0" applyNumberFormat="1" applyFont="1" applyBorder="1"/>
    <xf numFmtId="0" fontId="0" fillId="4" borderId="0" xfId="0" applyFill="1"/>
    <xf numFmtId="4" fontId="0" fillId="0" borderId="26" xfId="0" applyNumberFormat="1" applyFont="1" applyBorder="1"/>
    <xf numFmtId="4" fontId="2" fillId="3" borderId="7" xfId="0" applyNumberFormat="1" applyFont="1" applyFill="1" applyBorder="1"/>
    <xf numFmtId="4" fontId="2" fillId="3" borderId="26" xfId="0" applyNumberFormat="1" applyFont="1" applyFill="1" applyBorder="1"/>
    <xf numFmtId="4" fontId="1" fillId="0" borderId="26" xfId="0" applyNumberFormat="1" applyFont="1" applyFill="1" applyBorder="1"/>
    <xf numFmtId="4" fontId="1" fillId="4" borderId="26" xfId="0" applyNumberFormat="1" applyFont="1" applyFill="1" applyBorder="1"/>
    <xf numFmtId="0" fontId="1" fillId="4" borderId="26" xfId="0" applyFont="1" applyFill="1" applyBorder="1"/>
    <xf numFmtId="49" fontId="2" fillId="2" borderId="56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Strungova\AppData\Local\Temp\Temp1_HV%202013.zip\HV%202013\Vysledovka%2025-1190-zak&#225;zky-11-4-2014-H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8-10-2016/Iveta%20aktu&#225;ln&#237;%20I/Mzdy/2021-1Qa&#382;4Q%20MZ997%2025FF%20kmenov&#2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rungova\AppData\Local\Microsoft\Windows\INetCache\Content.Outlook\UK6SS1D7\2022-1Qa&#382;4Q%20MZ997%20kmenov&#283;_25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sledovka po uctech obratova"/>
    </sheetNames>
    <sheetDataSet>
      <sheetData sheetId="0">
        <row r="85">
          <cell r="E85" t="str">
            <v>daňově neuznatelné náklady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K"/>
      <sheetName val="PRAC"/>
    </sheetNames>
    <sheetDataSet>
      <sheetData sheetId="0">
        <row r="38">
          <cell r="C38">
            <v>843176.81462681922</v>
          </cell>
          <cell r="D38">
            <v>653660.20325890463</v>
          </cell>
          <cell r="E38">
            <v>543941.74808998732</v>
          </cell>
          <cell r="F38">
            <v>438560.8125</v>
          </cell>
          <cell r="G38">
            <v>324061.6097560976</v>
          </cell>
          <cell r="I38">
            <v>619766.35514018696</v>
          </cell>
          <cell r="K38">
            <v>435216.83810372208</v>
          </cell>
          <cell r="O38">
            <v>547987.54774211533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K"/>
      <sheetName val="PRAC"/>
    </sheetNames>
    <sheetDataSet>
      <sheetData sheetId="0">
        <row r="38">
          <cell r="C38">
            <v>842920.52934967924</v>
          </cell>
          <cell r="D38">
            <v>670486.0356302351</v>
          </cell>
          <cell r="E38">
            <v>544190.23024694272</v>
          </cell>
          <cell r="F38">
            <v>447587.86516853928</v>
          </cell>
          <cell r="G38">
            <v>344495.4251497006</v>
          </cell>
          <cell r="I38">
            <v>549535.45435457153</v>
          </cell>
          <cell r="K38">
            <v>446946.74592590152</v>
          </cell>
          <cell r="O38">
            <v>551166.84882086038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C82"/>
  <sheetViews>
    <sheetView tabSelected="1" zoomScaleNormal="100" workbookViewId="0"/>
  </sheetViews>
  <sheetFormatPr defaultRowHeight="12.75" x14ac:dyDescent="0.2"/>
  <cols>
    <col min="1" max="1" width="9.7109375" style="38" customWidth="1"/>
    <col min="2" max="2" width="9.140625" style="38"/>
    <col min="3" max="3" width="76.7109375" style="38" customWidth="1"/>
    <col min="4" max="4" width="21.5703125" style="38" customWidth="1"/>
    <col min="5" max="5" width="11.28515625" style="38" customWidth="1"/>
    <col min="6" max="16384" width="9.140625" style="38"/>
  </cols>
  <sheetData>
    <row r="1" spans="1:3" x14ac:dyDescent="0.2">
      <c r="C1" s="199" t="s">
        <v>404</v>
      </c>
    </row>
    <row r="3" spans="1:3" x14ac:dyDescent="0.2">
      <c r="A3" s="64" t="s">
        <v>138</v>
      </c>
    </row>
    <row r="4" spans="1:3" x14ac:dyDescent="0.2">
      <c r="A4" s="64" t="s">
        <v>405</v>
      </c>
    </row>
    <row r="5" spans="1:3" x14ac:dyDescent="0.2">
      <c r="A5" s="64"/>
    </row>
    <row r="6" spans="1:3" x14ac:dyDescent="0.2">
      <c r="A6" s="38" t="s">
        <v>253</v>
      </c>
    </row>
    <row r="7" spans="1:3" x14ac:dyDescent="0.2">
      <c r="A7" s="38" t="s">
        <v>212</v>
      </c>
    </row>
    <row r="8" spans="1:3" x14ac:dyDescent="0.2">
      <c r="A8" s="59" t="s">
        <v>28</v>
      </c>
    </row>
    <row r="9" spans="1:3" x14ac:dyDescent="0.2">
      <c r="A9" s="59" t="s">
        <v>29</v>
      </c>
    </row>
    <row r="10" spans="1:3" x14ac:dyDescent="0.2">
      <c r="A10" s="59" t="s">
        <v>30</v>
      </c>
    </row>
    <row r="11" spans="1:3" x14ac:dyDescent="0.2">
      <c r="A11" s="59"/>
    </row>
    <row r="12" spans="1:3" x14ac:dyDescent="0.2">
      <c r="A12" s="199" t="s">
        <v>416</v>
      </c>
    </row>
    <row r="13" spans="1:3" x14ac:dyDescent="0.2">
      <c r="A13" s="49" t="s">
        <v>406</v>
      </c>
    </row>
    <row r="14" spans="1:3" x14ac:dyDescent="0.2">
      <c r="A14" s="49" t="s">
        <v>407</v>
      </c>
    </row>
    <row r="15" spans="1:3" x14ac:dyDescent="0.2">
      <c r="A15" s="49" t="s">
        <v>316</v>
      </c>
    </row>
    <row r="16" spans="1:3" x14ac:dyDescent="0.2">
      <c r="A16" s="49" t="s">
        <v>408</v>
      </c>
    </row>
    <row r="17" spans="1:1" x14ac:dyDescent="0.2">
      <c r="A17" s="49" t="s">
        <v>409</v>
      </c>
    </row>
    <row r="18" spans="1:1" x14ac:dyDescent="0.2">
      <c r="A18" s="49" t="s">
        <v>410</v>
      </c>
    </row>
    <row r="19" spans="1:1" x14ac:dyDescent="0.2">
      <c r="A19" s="49" t="s">
        <v>411</v>
      </c>
    </row>
    <row r="20" spans="1:1" x14ac:dyDescent="0.2">
      <c r="A20" s="49" t="s">
        <v>419</v>
      </c>
    </row>
    <row r="21" spans="1:1" x14ac:dyDescent="0.2">
      <c r="A21" s="49" t="s">
        <v>412</v>
      </c>
    </row>
    <row r="22" spans="1:1" x14ac:dyDescent="0.2">
      <c r="A22" s="49" t="s">
        <v>413</v>
      </c>
    </row>
    <row r="23" spans="1:1" x14ac:dyDescent="0.2">
      <c r="A23" s="49" t="s">
        <v>414</v>
      </c>
    </row>
    <row r="24" spans="1:1" x14ac:dyDescent="0.2">
      <c r="A24" s="49" t="s">
        <v>415</v>
      </c>
    </row>
    <row r="25" spans="1:1" x14ac:dyDescent="0.2">
      <c r="A25" s="49"/>
    </row>
    <row r="26" spans="1:1" x14ac:dyDescent="0.2">
      <c r="A26" s="199" t="s">
        <v>317</v>
      </c>
    </row>
    <row r="27" spans="1:1" x14ac:dyDescent="0.2">
      <c r="A27" s="49" t="s">
        <v>417</v>
      </c>
    </row>
    <row r="28" spans="1:1" x14ac:dyDescent="0.2">
      <c r="A28" s="49" t="s">
        <v>319</v>
      </c>
    </row>
    <row r="29" spans="1:1" x14ac:dyDescent="0.2">
      <c r="A29" s="49" t="s">
        <v>418</v>
      </c>
    </row>
    <row r="30" spans="1:1" x14ac:dyDescent="0.2">
      <c r="A30" s="49" t="s">
        <v>318</v>
      </c>
    </row>
    <row r="31" spans="1:1" x14ac:dyDescent="0.2">
      <c r="A31" s="49"/>
    </row>
    <row r="32" spans="1:1" x14ac:dyDescent="0.2">
      <c r="A32" s="64" t="s">
        <v>201</v>
      </c>
    </row>
    <row r="33" spans="1:1" x14ac:dyDescent="0.2">
      <c r="A33" s="49" t="s">
        <v>428</v>
      </c>
    </row>
    <row r="34" spans="1:1" x14ac:dyDescent="0.2">
      <c r="A34" s="49" t="s">
        <v>429</v>
      </c>
    </row>
    <row r="35" spans="1:1" x14ac:dyDescent="0.2">
      <c r="A35" s="49" t="s">
        <v>354</v>
      </c>
    </row>
    <row r="36" spans="1:1" x14ac:dyDescent="0.2">
      <c r="A36" s="49"/>
    </row>
    <row r="37" spans="1:1" x14ac:dyDescent="0.2">
      <c r="A37" s="199" t="s">
        <v>355</v>
      </c>
    </row>
    <row r="38" spans="1:1" x14ac:dyDescent="0.2">
      <c r="A38" s="49" t="s">
        <v>420</v>
      </c>
    </row>
    <row r="39" spans="1:1" x14ac:dyDescent="0.2">
      <c r="A39" s="49" t="s">
        <v>148</v>
      </c>
    </row>
    <row r="40" spans="1:1" x14ac:dyDescent="0.2">
      <c r="A40" s="49"/>
    </row>
    <row r="41" spans="1:1" x14ac:dyDescent="0.2">
      <c r="A41" s="64" t="s">
        <v>320</v>
      </c>
    </row>
    <row r="42" spans="1:1" x14ac:dyDescent="0.2">
      <c r="A42" s="49" t="s">
        <v>421</v>
      </c>
    </row>
    <row r="43" spans="1:1" x14ac:dyDescent="0.2">
      <c r="A43" s="49" t="s">
        <v>422</v>
      </c>
    </row>
    <row r="44" spans="1:1" x14ac:dyDescent="0.2">
      <c r="A44" s="49" t="s">
        <v>427</v>
      </c>
    </row>
    <row r="45" spans="1:1" x14ac:dyDescent="0.2">
      <c r="A45" s="49" t="s">
        <v>423</v>
      </c>
    </row>
    <row r="46" spans="1:1" x14ac:dyDescent="0.2">
      <c r="A46" s="49" t="s">
        <v>424</v>
      </c>
    </row>
    <row r="47" spans="1:1" x14ac:dyDescent="0.2">
      <c r="A47" s="49" t="s">
        <v>425</v>
      </c>
    </row>
    <row r="48" spans="1:1" x14ac:dyDescent="0.2">
      <c r="A48" s="49" t="s">
        <v>426</v>
      </c>
    </row>
    <row r="49" spans="1:3" x14ac:dyDescent="0.2">
      <c r="A49" s="49" t="s">
        <v>308</v>
      </c>
    </row>
    <row r="50" spans="1:3" x14ac:dyDescent="0.2">
      <c r="A50" s="49"/>
    </row>
    <row r="51" spans="1:3" x14ac:dyDescent="0.2">
      <c r="A51" s="199" t="s">
        <v>50</v>
      </c>
    </row>
    <row r="52" spans="1:3" x14ac:dyDescent="0.2">
      <c r="A52" s="38" t="s">
        <v>403</v>
      </c>
    </row>
    <row r="53" spans="1:3" x14ac:dyDescent="0.2">
      <c r="A53" s="38" t="s">
        <v>402</v>
      </c>
    </row>
    <row r="54" spans="1:3" x14ac:dyDescent="0.2">
      <c r="A54" s="38" t="s">
        <v>401</v>
      </c>
    </row>
    <row r="55" spans="1:3" x14ac:dyDescent="0.2">
      <c r="A55" s="38" t="s">
        <v>210</v>
      </c>
    </row>
    <row r="56" spans="1:3" x14ac:dyDescent="0.2">
      <c r="A56" s="59"/>
    </row>
    <row r="57" spans="1:3" x14ac:dyDescent="0.2">
      <c r="A57" s="64" t="s">
        <v>20</v>
      </c>
    </row>
    <row r="58" spans="1:3" ht="12" customHeight="1" x14ac:dyDescent="0.2">
      <c r="A58" s="38" t="s">
        <v>430</v>
      </c>
    </row>
    <row r="59" spans="1:3" x14ac:dyDescent="0.2">
      <c r="A59" s="38" t="s">
        <v>213</v>
      </c>
    </row>
    <row r="60" spans="1:3" x14ac:dyDescent="0.2">
      <c r="A60" s="38" t="s">
        <v>431</v>
      </c>
    </row>
    <row r="61" spans="1:3" ht="13.5" thickBot="1" x14ac:dyDescent="0.25"/>
    <row r="62" spans="1:3" ht="13.5" thickBot="1" x14ac:dyDescent="0.25">
      <c r="A62" s="64" t="s">
        <v>21</v>
      </c>
      <c r="B62" s="65" t="s">
        <v>19</v>
      </c>
      <c r="C62" s="66" t="s">
        <v>11</v>
      </c>
    </row>
    <row r="63" spans="1:3" s="64" customFormat="1" ht="13.5" thickBot="1" x14ac:dyDescent="0.25">
      <c r="B63" s="67" t="s">
        <v>10</v>
      </c>
      <c r="C63" s="68"/>
    </row>
    <row r="64" spans="1:3" ht="13.5" thickTop="1" x14ac:dyDescent="0.2">
      <c r="B64" s="69">
        <v>1</v>
      </c>
      <c r="C64" s="60" t="s">
        <v>139</v>
      </c>
    </row>
    <row r="65" spans="1:3" x14ac:dyDescent="0.2">
      <c r="B65" s="69">
        <v>2</v>
      </c>
      <c r="C65" s="60" t="s">
        <v>323</v>
      </c>
    </row>
    <row r="66" spans="1:3" s="64" customFormat="1" x14ac:dyDescent="0.2">
      <c r="B66" s="70">
        <v>3</v>
      </c>
      <c r="C66" s="71" t="s">
        <v>214</v>
      </c>
    </row>
    <row r="67" spans="1:3" x14ac:dyDescent="0.2">
      <c r="B67" s="69">
        <v>4</v>
      </c>
      <c r="C67" s="60" t="s">
        <v>400</v>
      </c>
    </row>
    <row r="68" spans="1:3" x14ac:dyDescent="0.2">
      <c r="B68" s="69">
        <v>5</v>
      </c>
      <c r="C68" s="60" t="s">
        <v>48</v>
      </c>
    </row>
    <row r="69" spans="1:3" x14ac:dyDescent="0.2">
      <c r="B69" s="69">
        <v>6</v>
      </c>
      <c r="C69" s="60" t="s">
        <v>49</v>
      </c>
    </row>
    <row r="70" spans="1:3" ht="25.5" x14ac:dyDescent="0.2">
      <c r="B70" s="347">
        <v>7</v>
      </c>
      <c r="C70" s="346" t="s">
        <v>432</v>
      </c>
    </row>
    <row r="71" spans="1:3" x14ac:dyDescent="0.2">
      <c r="B71" s="69">
        <v>8</v>
      </c>
      <c r="C71" s="60" t="s">
        <v>272</v>
      </c>
    </row>
    <row r="72" spans="1:3" x14ac:dyDescent="0.2">
      <c r="B72" s="69">
        <v>9</v>
      </c>
      <c r="C72" s="72" t="s">
        <v>370</v>
      </c>
    </row>
    <row r="73" spans="1:3" x14ac:dyDescent="0.2">
      <c r="B73" s="69">
        <v>10</v>
      </c>
      <c r="C73" s="60" t="s">
        <v>211</v>
      </c>
    </row>
    <row r="74" spans="1:3" ht="13.5" thickBot="1" x14ac:dyDescent="0.25">
      <c r="B74" s="51"/>
      <c r="C74" s="52"/>
    </row>
    <row r="75" spans="1:3" s="39" customFormat="1" x14ac:dyDescent="0.2">
      <c r="B75" s="50"/>
    </row>
    <row r="76" spans="1:3" x14ac:dyDescent="0.2">
      <c r="A76" s="38" t="s">
        <v>433</v>
      </c>
      <c r="B76" s="50"/>
      <c r="C76" s="39"/>
    </row>
    <row r="78" spans="1:3" x14ac:dyDescent="0.2">
      <c r="A78" s="38" t="s">
        <v>177</v>
      </c>
      <c r="B78" s="38" t="s">
        <v>273</v>
      </c>
    </row>
    <row r="80" spans="1:3" x14ac:dyDescent="0.2">
      <c r="A80" s="38" t="s">
        <v>178</v>
      </c>
      <c r="B80" s="38" t="s">
        <v>202</v>
      </c>
    </row>
    <row r="82" spans="1:1" x14ac:dyDescent="0.2">
      <c r="A82" s="38" t="s">
        <v>434</v>
      </c>
    </row>
  </sheetData>
  <phoneticPr fontId="0" type="noConversion"/>
  <pageMargins left="0.59055118110236227" right="0" top="0.41" bottom="0.31496062992125984" header="0.31" footer="0.11811023622047245"/>
  <pageSetup paperSize="9" scale="76" orientation="portrait" r:id="rId1"/>
  <headerFooter alignWithMargins="0">
    <oddFooter>&amp;L&amp;8&amp;A&amp;R&amp;8&amp;F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420C8-37F9-4273-B9ED-FDAE0E95C760}">
  <sheetPr>
    <tabColor rgb="FFFF0000"/>
    <pageSetUpPr fitToPage="1"/>
  </sheetPr>
  <dimension ref="A1:L38"/>
  <sheetViews>
    <sheetView zoomScaleNormal="100" workbookViewId="0"/>
  </sheetViews>
  <sheetFormatPr defaultRowHeight="12.75" x14ac:dyDescent="0.2"/>
  <cols>
    <col min="1" max="1" width="10.28515625" style="2" customWidth="1"/>
    <col min="2" max="2" width="7.85546875" style="2" customWidth="1"/>
    <col min="3" max="3" width="14.5703125" style="2" customWidth="1"/>
    <col min="4" max="4" width="14.7109375" style="2" customWidth="1"/>
    <col min="5" max="5" width="14.140625" style="2" customWidth="1"/>
    <col min="6" max="6" width="8.7109375" style="2" customWidth="1"/>
    <col min="7" max="16384" width="9.140625" style="2"/>
  </cols>
  <sheetData>
    <row r="1" spans="1:9" x14ac:dyDescent="0.2">
      <c r="A1" s="40" t="s">
        <v>495</v>
      </c>
    </row>
    <row r="2" spans="1:9" x14ac:dyDescent="0.2">
      <c r="A2" s="3" t="s">
        <v>32</v>
      </c>
      <c r="B2" s="4"/>
      <c r="C2" s="481" t="s">
        <v>41</v>
      </c>
      <c r="D2" s="483"/>
      <c r="E2" s="5" t="s">
        <v>14</v>
      </c>
      <c r="F2" s="94"/>
    </row>
    <row r="3" spans="1:9" x14ac:dyDescent="0.2">
      <c r="A3" s="6"/>
      <c r="B3" s="7"/>
      <c r="C3" s="484"/>
      <c r="D3" s="486"/>
      <c r="E3" s="8" t="s">
        <v>42</v>
      </c>
      <c r="F3" s="94"/>
    </row>
    <row r="4" spans="1:9" x14ac:dyDescent="0.2">
      <c r="A4" s="6"/>
      <c r="B4" s="7"/>
      <c r="C4" s="453" t="s">
        <v>2</v>
      </c>
      <c r="D4" s="33" t="s">
        <v>1</v>
      </c>
      <c r="E4" s="10"/>
      <c r="F4" s="95"/>
    </row>
    <row r="5" spans="1:9" x14ac:dyDescent="0.2">
      <c r="A5" s="6"/>
      <c r="B5" s="7"/>
      <c r="C5" s="9"/>
      <c r="D5" s="9"/>
      <c r="E5" s="10"/>
      <c r="F5" s="95"/>
    </row>
    <row r="6" spans="1:9" x14ac:dyDescent="0.2">
      <c r="A6" s="11"/>
      <c r="B6" s="7"/>
      <c r="C6" s="9"/>
      <c r="D6" s="9"/>
      <c r="E6" s="12"/>
      <c r="F6" s="96"/>
    </row>
    <row r="7" spans="1:9" ht="13.5" thickBot="1" x14ac:dyDescent="0.25">
      <c r="A7" s="13"/>
      <c r="B7" s="14"/>
      <c r="C7" s="15" t="s">
        <v>51</v>
      </c>
      <c r="D7" s="15" t="s">
        <v>51</v>
      </c>
      <c r="E7" s="16" t="s">
        <v>51</v>
      </c>
      <c r="F7" s="9"/>
    </row>
    <row r="8" spans="1:9" ht="13.5" thickTop="1" x14ac:dyDescent="0.2">
      <c r="A8" s="17" t="s">
        <v>5</v>
      </c>
      <c r="B8" s="18"/>
      <c r="C8" s="19" t="s">
        <v>6</v>
      </c>
      <c r="D8" s="20" t="s">
        <v>7</v>
      </c>
      <c r="E8" s="21" t="s">
        <v>8</v>
      </c>
      <c r="F8" s="89"/>
    </row>
    <row r="9" spans="1:9" ht="13.5" thickBot="1" x14ac:dyDescent="0.25">
      <c r="A9" s="22" t="s">
        <v>9</v>
      </c>
      <c r="B9" s="23"/>
      <c r="C9" s="24"/>
      <c r="D9" s="25"/>
      <c r="E9" s="26" t="s">
        <v>16</v>
      </c>
      <c r="F9" s="89"/>
    </row>
    <row r="10" spans="1:9" ht="13.5" thickTop="1" x14ac:dyDescent="0.2">
      <c r="A10" s="53" t="s">
        <v>46</v>
      </c>
      <c r="B10" s="54" t="s">
        <v>160</v>
      </c>
      <c r="C10" s="89"/>
      <c r="D10" s="89"/>
      <c r="E10" s="21"/>
      <c r="F10" s="89" t="s">
        <v>52</v>
      </c>
    </row>
    <row r="11" spans="1:9" s="49" customFormat="1" x14ac:dyDescent="0.2">
      <c r="A11" s="192">
        <v>25800</v>
      </c>
      <c r="B11" s="274">
        <v>1410</v>
      </c>
      <c r="C11" s="276"/>
      <c r="D11" s="276"/>
      <c r="E11" s="277"/>
      <c r="F11" s="278"/>
    </row>
    <row r="12" spans="1:9" s="49" customFormat="1" x14ac:dyDescent="0.2">
      <c r="A12" s="90">
        <v>25</v>
      </c>
      <c r="B12" s="91">
        <v>1410</v>
      </c>
      <c r="C12" s="123">
        <f>SUM(C10:C11)</f>
        <v>0</v>
      </c>
      <c r="D12" s="123">
        <f>SUM(D10:D11)</f>
        <v>0</v>
      </c>
      <c r="E12" s="123">
        <f>SUM(E10:E11)</f>
        <v>0</v>
      </c>
      <c r="F12" s="97" t="s">
        <v>18</v>
      </c>
    </row>
    <row r="13" spans="1:9" s="49" customFormat="1" x14ac:dyDescent="0.2">
      <c r="A13" s="437"/>
      <c r="B13" s="438"/>
      <c r="C13" s="439"/>
      <c r="D13" s="439"/>
      <c r="E13" s="440"/>
      <c r="F13" s="439"/>
    </row>
    <row r="14" spans="1:9" x14ac:dyDescent="0.2">
      <c r="A14" s="192">
        <v>25220</v>
      </c>
      <c r="B14" s="274">
        <v>1420</v>
      </c>
      <c r="C14" s="276">
        <v>7467.47</v>
      </c>
      <c r="D14" s="276">
        <v>7466.54</v>
      </c>
      <c r="E14" s="277">
        <f>C14-D14</f>
        <v>0.93000000000029104</v>
      </c>
      <c r="F14" s="278">
        <v>4231</v>
      </c>
      <c r="G14" s="310" t="s">
        <v>477</v>
      </c>
      <c r="H14" s="98"/>
      <c r="I14" s="98"/>
    </row>
    <row r="15" spans="1:9" x14ac:dyDescent="0.2">
      <c r="A15" s="192">
        <v>25220</v>
      </c>
      <c r="B15" s="274">
        <v>1420</v>
      </c>
      <c r="C15" s="276">
        <v>3585.49</v>
      </c>
      <c r="D15" s="276">
        <v>3585.49</v>
      </c>
      <c r="E15" s="277">
        <f t="shared" ref="E15:E20" si="0">C15-D15</f>
        <v>0</v>
      </c>
      <c r="F15" s="278">
        <v>4232</v>
      </c>
      <c r="G15" s="310" t="s">
        <v>478</v>
      </c>
      <c r="H15" s="98"/>
      <c r="I15" s="98"/>
    </row>
    <row r="16" spans="1:9" x14ac:dyDescent="0.2">
      <c r="A16" s="192">
        <v>25230</v>
      </c>
      <c r="B16" s="274">
        <v>1420</v>
      </c>
      <c r="C16" s="276">
        <v>39327.75</v>
      </c>
      <c r="D16" s="276">
        <v>39326.76</v>
      </c>
      <c r="E16" s="277">
        <f t="shared" si="0"/>
        <v>0.98999999999796273</v>
      </c>
      <c r="F16" s="278">
        <v>4230</v>
      </c>
      <c r="G16" s="310" t="s">
        <v>479</v>
      </c>
      <c r="H16" s="98"/>
      <c r="I16" s="98"/>
    </row>
    <row r="17" spans="1:12" x14ac:dyDescent="0.2">
      <c r="A17" s="192">
        <v>25351</v>
      </c>
      <c r="B17" s="274">
        <v>1420</v>
      </c>
      <c r="C17" s="276">
        <v>7950.09</v>
      </c>
      <c r="D17" s="276">
        <v>7949.09</v>
      </c>
      <c r="E17" s="277">
        <f t="shared" si="0"/>
        <v>1</v>
      </c>
      <c r="F17" s="278">
        <v>4234</v>
      </c>
      <c r="G17" s="310" t="s">
        <v>480</v>
      </c>
      <c r="H17" s="98"/>
      <c r="I17" s="98"/>
    </row>
    <row r="18" spans="1:12" x14ac:dyDescent="0.2">
      <c r="A18" s="192">
        <v>25500</v>
      </c>
      <c r="B18" s="274">
        <v>1420</v>
      </c>
      <c r="C18" s="276">
        <v>59919.13</v>
      </c>
      <c r="D18" s="276">
        <v>59918.85</v>
      </c>
      <c r="E18" s="277">
        <f t="shared" si="0"/>
        <v>0.27999999999883585</v>
      </c>
      <c r="F18" s="278">
        <v>4233</v>
      </c>
      <c r="G18" s="310" t="s">
        <v>481</v>
      </c>
      <c r="H18" s="98"/>
      <c r="I18" s="98"/>
    </row>
    <row r="19" spans="1:12" x14ac:dyDescent="0.2">
      <c r="A19" s="192">
        <v>25810</v>
      </c>
      <c r="B19" s="274">
        <v>1420</v>
      </c>
      <c r="C19" s="276">
        <v>2314.0500000000002</v>
      </c>
      <c r="D19" s="276">
        <v>2313.2800000000002</v>
      </c>
      <c r="E19" s="277">
        <f t="shared" si="0"/>
        <v>0.76999999999998181</v>
      </c>
      <c r="F19" s="278">
        <v>4235</v>
      </c>
      <c r="G19" s="310" t="s">
        <v>482</v>
      </c>
      <c r="H19" s="98"/>
      <c r="I19" s="98"/>
    </row>
    <row r="20" spans="1:12" x14ac:dyDescent="0.2">
      <c r="A20" s="192">
        <v>25820</v>
      </c>
      <c r="B20" s="274">
        <v>1420</v>
      </c>
      <c r="C20" s="276">
        <v>96399.23</v>
      </c>
      <c r="D20" s="276">
        <v>96342.5</v>
      </c>
      <c r="E20" s="277">
        <f t="shared" si="0"/>
        <v>56.729999999995925</v>
      </c>
      <c r="F20" s="278">
        <v>4236</v>
      </c>
      <c r="G20" s="310" t="s">
        <v>483</v>
      </c>
      <c r="H20" s="98"/>
      <c r="I20" s="98"/>
    </row>
    <row r="21" spans="1:12" x14ac:dyDescent="0.2">
      <c r="A21" s="192">
        <v>25830</v>
      </c>
      <c r="B21" s="274">
        <v>1420</v>
      </c>
      <c r="C21" s="276">
        <v>1856.01</v>
      </c>
      <c r="D21" s="276">
        <v>0</v>
      </c>
      <c r="E21" s="277">
        <f>C21-D21</f>
        <v>1856.01</v>
      </c>
      <c r="F21" s="278">
        <v>4225</v>
      </c>
      <c r="G21" s="310" t="s">
        <v>480</v>
      </c>
      <c r="H21" s="98"/>
      <c r="I21" s="98"/>
    </row>
    <row r="22" spans="1:12" x14ac:dyDescent="0.2">
      <c r="A22" s="90">
        <v>25</v>
      </c>
      <c r="B22" s="91">
        <v>1420</v>
      </c>
      <c r="C22" s="123">
        <f>SUM(C14:C21)</f>
        <v>218819.22</v>
      </c>
      <c r="D22" s="123">
        <f>SUM(D14:D21)</f>
        <v>216902.51</v>
      </c>
      <c r="E22" s="123">
        <f>SUM(E14:E21)</f>
        <v>1916.709999999993</v>
      </c>
      <c r="F22" s="97" t="s">
        <v>18</v>
      </c>
      <c r="G22" s="37"/>
    </row>
    <row r="23" spans="1:12" s="49" customFormat="1" x14ac:dyDescent="0.2">
      <c r="A23" s="428"/>
      <c r="B23" s="429"/>
      <c r="C23" s="430"/>
      <c r="D23" s="430"/>
      <c r="E23" s="430"/>
      <c r="F23" s="431"/>
      <c r="G23" s="79"/>
    </row>
    <row r="24" spans="1:12" s="49" customFormat="1" x14ac:dyDescent="0.2">
      <c r="A24" s="273">
        <v>25500</v>
      </c>
      <c r="B24" s="274">
        <v>1800</v>
      </c>
      <c r="C24" s="114">
        <v>3000</v>
      </c>
      <c r="D24" s="114">
        <v>3000</v>
      </c>
      <c r="E24" s="191">
        <f>C24-D24</f>
        <v>0</v>
      </c>
      <c r="F24" s="84">
        <v>8082</v>
      </c>
      <c r="G24" s="427" t="s">
        <v>484</v>
      </c>
      <c r="L24" s="41"/>
    </row>
    <row r="25" spans="1:12" s="49" customFormat="1" x14ac:dyDescent="0.2">
      <c r="A25" s="273">
        <v>25600</v>
      </c>
      <c r="B25" s="274">
        <v>1800</v>
      </c>
      <c r="C25" s="114">
        <v>10000</v>
      </c>
      <c r="D25" s="114">
        <v>10000</v>
      </c>
      <c r="E25" s="191">
        <f t="shared" ref="E25:E27" si="1">C25-D25</f>
        <v>0</v>
      </c>
      <c r="F25" s="84">
        <v>8032</v>
      </c>
      <c r="G25" s="427" t="s">
        <v>485</v>
      </c>
      <c r="L25" s="41"/>
    </row>
    <row r="26" spans="1:12" s="49" customFormat="1" x14ac:dyDescent="0.2">
      <c r="A26" s="273">
        <v>25600</v>
      </c>
      <c r="B26" s="274">
        <v>1800</v>
      </c>
      <c r="C26" s="114">
        <v>31704</v>
      </c>
      <c r="D26" s="114">
        <v>31704</v>
      </c>
      <c r="E26" s="191">
        <f t="shared" si="1"/>
        <v>0</v>
      </c>
      <c r="F26" s="84">
        <v>8072</v>
      </c>
      <c r="G26" s="427" t="s">
        <v>486</v>
      </c>
      <c r="L26" s="41"/>
    </row>
    <row r="27" spans="1:12" s="49" customFormat="1" x14ac:dyDescent="0.2">
      <c r="A27" s="273">
        <v>25700</v>
      </c>
      <c r="B27" s="274">
        <v>1800</v>
      </c>
      <c r="C27" s="114">
        <v>18248.3</v>
      </c>
      <c r="D27" s="114">
        <v>18248.3</v>
      </c>
      <c r="E27" s="191">
        <f t="shared" si="1"/>
        <v>0</v>
      </c>
      <c r="F27" s="84">
        <v>8066</v>
      </c>
      <c r="G27" s="427" t="s">
        <v>487</v>
      </c>
    </row>
    <row r="28" spans="1:12" x14ac:dyDescent="0.2">
      <c r="A28" s="273">
        <v>25950</v>
      </c>
      <c r="B28" s="274">
        <v>1800</v>
      </c>
      <c r="C28" s="276">
        <v>20000</v>
      </c>
      <c r="D28" s="276">
        <v>20000</v>
      </c>
      <c r="E28" s="426">
        <f>C28-D28</f>
        <v>0</v>
      </c>
      <c r="F28" s="278">
        <v>8062</v>
      </c>
      <c r="G28" s="410" t="s">
        <v>488</v>
      </c>
    </row>
    <row r="29" spans="1:12" x14ac:dyDescent="0.2">
      <c r="A29" s="90">
        <v>25</v>
      </c>
      <c r="B29" s="91">
        <v>1800</v>
      </c>
      <c r="C29" s="123">
        <f>SUM(C24:C28)</f>
        <v>82952.3</v>
      </c>
      <c r="D29" s="123">
        <f t="shared" ref="D29:E29" si="2">SUM(D24:D28)</f>
        <v>82952.3</v>
      </c>
      <c r="E29" s="123">
        <f t="shared" si="2"/>
        <v>0</v>
      </c>
      <c r="F29" s="97" t="s">
        <v>18</v>
      </c>
      <c r="G29" s="79"/>
    </row>
    <row r="30" spans="1:12" s="49" customFormat="1" x14ac:dyDescent="0.2">
      <c r="A30" s="428"/>
      <c r="B30" s="429"/>
      <c r="C30" s="430"/>
      <c r="D30" s="430"/>
      <c r="E30" s="430"/>
      <c r="F30" s="431"/>
      <c r="G30" s="79"/>
    </row>
    <row r="31" spans="1:12" s="49" customFormat="1" x14ac:dyDescent="0.2">
      <c r="A31" s="394"/>
      <c r="B31" s="432"/>
      <c r="C31" s="425"/>
      <c r="D31" s="425"/>
      <c r="E31" s="425"/>
      <c r="F31" s="433"/>
      <c r="G31" s="79"/>
    </row>
    <row r="32" spans="1:12" s="323" customFormat="1" x14ac:dyDescent="0.2">
      <c r="A32" s="193">
        <v>25300</v>
      </c>
      <c r="B32" s="194">
        <v>9100</v>
      </c>
      <c r="C32" s="195">
        <v>198892</v>
      </c>
      <c r="D32" s="195">
        <v>137078.26</v>
      </c>
      <c r="E32" s="196">
        <f>C32-D32</f>
        <v>61813.739999999991</v>
      </c>
      <c r="F32" s="197">
        <v>9014</v>
      </c>
      <c r="G32" s="434" t="s">
        <v>188</v>
      </c>
      <c r="H32" s="435"/>
      <c r="I32" s="435"/>
      <c r="J32" s="435"/>
    </row>
    <row r="33" spans="1:10" s="323" customFormat="1" x14ac:dyDescent="0.2">
      <c r="A33" s="193">
        <v>25910</v>
      </c>
      <c r="B33" s="194">
        <v>9100</v>
      </c>
      <c r="C33" s="195">
        <v>29834</v>
      </c>
      <c r="D33" s="195">
        <v>0</v>
      </c>
      <c r="E33" s="196">
        <f>C33-D33</f>
        <v>29834</v>
      </c>
      <c r="F33" s="197">
        <v>9999</v>
      </c>
      <c r="G33" s="436" t="s">
        <v>275</v>
      </c>
      <c r="H33" s="435"/>
      <c r="I33" s="435"/>
      <c r="J33" s="435"/>
    </row>
    <row r="34" spans="1:10" ht="13.5" thickBot="1" x14ac:dyDescent="0.25">
      <c r="A34" s="90">
        <v>25</v>
      </c>
      <c r="B34" s="91">
        <v>9100</v>
      </c>
      <c r="C34" s="123">
        <f>SUM(C32:C33)</f>
        <v>228726</v>
      </c>
      <c r="D34" s="123">
        <f>SUM(D32:D33)</f>
        <v>137078.26</v>
      </c>
      <c r="E34" s="123">
        <f>SUM(E32:E33)</f>
        <v>91647.739999999991</v>
      </c>
      <c r="F34" s="333" t="s">
        <v>18</v>
      </c>
      <c r="G34" s="79"/>
    </row>
    <row r="35" spans="1:10" ht="13.5" thickTop="1" x14ac:dyDescent="0.2"/>
    <row r="37" spans="1:10" x14ac:dyDescent="0.2">
      <c r="A37" s="2" t="s">
        <v>496</v>
      </c>
    </row>
    <row r="38" spans="1:10" x14ac:dyDescent="0.2">
      <c r="A38" s="2" t="s">
        <v>371</v>
      </c>
      <c r="D38" s="48"/>
    </row>
  </sheetData>
  <mergeCells count="1">
    <mergeCell ref="C2:D3"/>
  </mergeCells>
  <pageMargins left="0.59055118110236227" right="0.39370078740157483" top="0.59055118110236227" bottom="0.78740157480314965" header="0.51181102362204722" footer="0.51181102362204722"/>
  <pageSetup paperSize="9" orientation="landscape" r:id="rId1"/>
  <headerFooter alignWithMargins="0">
    <oddFooter>&amp;L&amp;8&amp;A&amp;R&amp;8&amp;F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2FCDB-D229-4F7C-8BC5-F5A40FE81081}">
  <sheetPr>
    <tabColor rgb="FFFF0000"/>
    <pageSetUpPr fitToPage="1"/>
  </sheetPr>
  <dimension ref="A1:AH134"/>
  <sheetViews>
    <sheetView zoomScaleNormal="100" workbookViewId="0">
      <pane xSplit="2" ySplit="3" topLeftCell="P4" activePane="bottomRight" state="frozen"/>
      <selection activeCell="K24" sqref="K24"/>
      <selection pane="topRight" activeCell="K24" sqref="K24"/>
      <selection pane="bottomLeft" activeCell="K24" sqref="K24"/>
      <selection pane="bottomRight"/>
    </sheetView>
  </sheetViews>
  <sheetFormatPr defaultRowHeight="12.75" x14ac:dyDescent="0.2"/>
  <cols>
    <col min="1" max="1" width="4.85546875" customWidth="1"/>
    <col min="2" max="2" width="4.42578125" style="58" customWidth="1"/>
    <col min="3" max="3" width="14.7109375" customWidth="1"/>
    <col min="4" max="4" width="13.5703125" customWidth="1"/>
    <col min="5" max="5" width="11.140625" customWidth="1"/>
    <col min="6" max="6" width="11.85546875" customWidth="1"/>
    <col min="7" max="7" width="12.85546875" customWidth="1"/>
    <col min="8" max="8" width="14.5703125" customWidth="1"/>
    <col min="9" max="9" width="12.42578125" customWidth="1"/>
    <col min="10" max="10" width="12" customWidth="1"/>
    <col min="11" max="11" width="16.140625" customWidth="1"/>
    <col min="12" max="12" width="10.7109375" bestFit="1" customWidth="1"/>
    <col min="13" max="16" width="12.7109375" customWidth="1"/>
    <col min="17" max="18" width="12.85546875" customWidth="1"/>
    <col min="19" max="19" width="12.140625" customWidth="1"/>
    <col min="20" max="20" width="11.5703125" customWidth="1"/>
    <col min="21" max="21" width="12.42578125" customWidth="1"/>
    <col min="22" max="22" width="11.5703125" customWidth="1"/>
    <col min="23" max="23" width="12.5703125" customWidth="1"/>
    <col min="24" max="25" width="11.5703125" customWidth="1"/>
    <col min="26" max="26" width="11.42578125" customWidth="1"/>
    <col min="27" max="27" width="13.28515625" customWidth="1"/>
    <col min="28" max="28" width="14.140625" customWidth="1"/>
    <col min="29" max="29" width="13.28515625" customWidth="1"/>
    <col min="30" max="30" width="11.28515625" customWidth="1"/>
    <col min="31" max="31" width="11.5703125" customWidth="1"/>
    <col min="32" max="32" width="16.7109375" customWidth="1"/>
    <col min="33" max="33" width="26.85546875" customWidth="1"/>
    <col min="34" max="34" width="10.140625" bestFit="1" customWidth="1"/>
  </cols>
  <sheetData>
    <row r="1" spans="1:33" ht="13.5" thickBot="1" x14ac:dyDescent="0.25">
      <c r="A1" s="183" t="s">
        <v>83</v>
      </c>
      <c r="B1" s="184"/>
      <c r="C1" s="47"/>
      <c r="D1" s="47"/>
      <c r="E1" s="47"/>
      <c r="F1" s="47"/>
      <c r="G1" s="47"/>
      <c r="H1" s="47"/>
      <c r="I1" s="47"/>
      <c r="J1" s="47"/>
      <c r="K1" s="47" t="s">
        <v>494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s="352" customFormat="1" ht="38.25" x14ac:dyDescent="0.2">
      <c r="A2" s="348"/>
      <c r="B2" s="349"/>
      <c r="C2" s="334" t="s">
        <v>34</v>
      </c>
      <c r="D2" s="334" t="s">
        <v>53</v>
      </c>
      <c r="E2" s="334" t="s">
        <v>43</v>
      </c>
      <c r="F2" s="335" t="s">
        <v>347</v>
      </c>
      <c r="G2" s="334" t="s">
        <v>54</v>
      </c>
      <c r="H2" s="335" t="s">
        <v>276</v>
      </c>
      <c r="I2" s="335" t="s">
        <v>277</v>
      </c>
      <c r="J2" s="335" t="s">
        <v>274</v>
      </c>
      <c r="K2" s="335" t="s">
        <v>296</v>
      </c>
      <c r="L2" s="335" t="s">
        <v>493</v>
      </c>
      <c r="M2" s="334" t="s">
        <v>254</v>
      </c>
      <c r="N2" s="335" t="s">
        <v>295</v>
      </c>
      <c r="O2" s="334" t="s">
        <v>349</v>
      </c>
      <c r="P2" s="335" t="s">
        <v>348</v>
      </c>
      <c r="Q2" s="334" t="s">
        <v>278</v>
      </c>
      <c r="R2" s="334" t="s">
        <v>279</v>
      </c>
      <c r="S2" s="334" t="s">
        <v>246</v>
      </c>
      <c r="T2" s="335" t="s">
        <v>350</v>
      </c>
      <c r="U2" s="335" t="s">
        <v>372</v>
      </c>
      <c r="V2" s="334" t="s">
        <v>280</v>
      </c>
      <c r="W2" s="334" t="s">
        <v>257</v>
      </c>
      <c r="X2" s="335" t="s">
        <v>373</v>
      </c>
      <c r="Y2" s="335" t="s">
        <v>374</v>
      </c>
      <c r="Z2" s="334" t="s">
        <v>38</v>
      </c>
      <c r="AA2" s="334" t="s">
        <v>163</v>
      </c>
      <c r="AB2" s="334" t="s">
        <v>162</v>
      </c>
      <c r="AC2" s="334" t="s">
        <v>44</v>
      </c>
      <c r="AD2" s="334" t="s">
        <v>55</v>
      </c>
      <c r="AE2" s="336" t="s">
        <v>56</v>
      </c>
      <c r="AF2" s="350"/>
      <c r="AG2" s="351" t="s">
        <v>11</v>
      </c>
    </row>
    <row r="3" spans="1:33" x14ac:dyDescent="0.2">
      <c r="A3" s="168" t="s">
        <v>57</v>
      </c>
      <c r="B3" s="124" t="s">
        <v>58</v>
      </c>
      <c r="C3" s="125">
        <v>1100</v>
      </c>
      <c r="D3" s="125">
        <v>1101</v>
      </c>
      <c r="E3" s="125">
        <v>1102</v>
      </c>
      <c r="F3" s="125">
        <v>1103</v>
      </c>
      <c r="G3" s="125">
        <v>1120</v>
      </c>
      <c r="H3" s="125">
        <v>1130</v>
      </c>
      <c r="I3" s="125">
        <v>1182</v>
      </c>
      <c r="J3" s="125">
        <v>1183</v>
      </c>
      <c r="K3" s="125">
        <v>1184</v>
      </c>
      <c r="L3" s="125">
        <v>1187</v>
      </c>
      <c r="M3" s="125">
        <v>1188</v>
      </c>
      <c r="N3" s="125">
        <v>1189</v>
      </c>
      <c r="O3" s="324">
        <v>1190</v>
      </c>
      <c r="P3" s="324">
        <v>1191</v>
      </c>
      <c r="Q3" s="125">
        <v>1220</v>
      </c>
      <c r="R3" s="125">
        <v>1230</v>
      </c>
      <c r="S3" s="125">
        <v>1240</v>
      </c>
      <c r="T3" s="125">
        <v>1310</v>
      </c>
      <c r="U3" s="125">
        <v>1311</v>
      </c>
      <c r="V3" s="125">
        <v>1320</v>
      </c>
      <c r="W3" s="125">
        <v>1330</v>
      </c>
      <c r="X3" s="125">
        <v>1390</v>
      </c>
      <c r="Y3" s="125">
        <v>1410</v>
      </c>
      <c r="Z3" s="125">
        <v>1420</v>
      </c>
      <c r="AA3" s="125">
        <v>1610</v>
      </c>
      <c r="AB3" s="125">
        <v>1650</v>
      </c>
      <c r="AC3" s="125">
        <v>1680</v>
      </c>
      <c r="AD3" s="125">
        <v>1800</v>
      </c>
      <c r="AE3" s="145">
        <v>9100</v>
      </c>
      <c r="AF3" s="154" t="s">
        <v>31</v>
      </c>
      <c r="AG3" s="169"/>
    </row>
    <row r="4" spans="1:33" x14ac:dyDescent="0.2">
      <c r="A4" s="170">
        <v>501</v>
      </c>
      <c r="B4" s="126" t="s">
        <v>59</v>
      </c>
      <c r="C4" s="127">
        <v>394544.68</v>
      </c>
      <c r="D4" s="127">
        <v>0</v>
      </c>
      <c r="E4" s="127">
        <v>0</v>
      </c>
      <c r="F4" s="127">
        <v>2807.42</v>
      </c>
      <c r="G4" s="127">
        <v>0</v>
      </c>
      <c r="H4" s="127">
        <v>1105.44</v>
      </c>
      <c r="I4" s="127">
        <v>0</v>
      </c>
      <c r="J4" s="127">
        <v>654.04999999999995</v>
      </c>
      <c r="K4" s="127">
        <v>0</v>
      </c>
      <c r="L4" s="127">
        <v>0</v>
      </c>
      <c r="M4" s="127">
        <v>46.18</v>
      </c>
      <c r="N4" s="127">
        <v>0</v>
      </c>
      <c r="O4" s="127">
        <v>0</v>
      </c>
      <c r="P4" s="127">
        <v>0</v>
      </c>
      <c r="Q4" s="127">
        <v>0</v>
      </c>
      <c r="R4" s="127">
        <v>57040.78</v>
      </c>
      <c r="S4" s="127">
        <v>728454</v>
      </c>
      <c r="T4" s="127">
        <v>0</v>
      </c>
      <c r="U4" s="127">
        <v>0</v>
      </c>
      <c r="V4" s="127">
        <v>0</v>
      </c>
      <c r="W4" s="127">
        <v>10448.5</v>
      </c>
      <c r="X4" s="127">
        <v>8313.6</v>
      </c>
      <c r="Y4" s="127">
        <v>0</v>
      </c>
      <c r="Z4" s="127">
        <v>3547.64</v>
      </c>
      <c r="AA4" s="127">
        <v>176018.05</v>
      </c>
      <c r="AB4" s="127">
        <v>15958.87</v>
      </c>
      <c r="AC4" s="127">
        <v>42958.6</v>
      </c>
      <c r="AD4" s="127">
        <v>2574.0100000000002</v>
      </c>
      <c r="AE4" s="127">
        <v>0</v>
      </c>
      <c r="AF4" s="155">
        <f t="shared" ref="AF4:AF67" si="0">SUM(C4:AE4)</f>
        <v>1444471.82</v>
      </c>
      <c r="AG4" s="171" t="s">
        <v>84</v>
      </c>
    </row>
    <row r="5" spans="1:33" x14ac:dyDescent="0.2">
      <c r="A5" s="170"/>
      <c r="B5" s="126" t="s">
        <v>60</v>
      </c>
      <c r="C5" s="127">
        <v>0</v>
      </c>
      <c r="D5" s="127">
        <v>0</v>
      </c>
      <c r="E5" s="127">
        <v>0</v>
      </c>
      <c r="F5" s="127">
        <v>0</v>
      </c>
      <c r="G5" s="127">
        <v>0</v>
      </c>
      <c r="H5" s="127">
        <v>0</v>
      </c>
      <c r="I5" s="127">
        <v>0</v>
      </c>
      <c r="J5" s="127">
        <v>0</v>
      </c>
      <c r="K5" s="127">
        <v>0</v>
      </c>
      <c r="L5" s="127">
        <v>0</v>
      </c>
      <c r="M5" s="127">
        <v>0</v>
      </c>
      <c r="N5" s="127">
        <v>0</v>
      </c>
      <c r="O5" s="127">
        <v>0</v>
      </c>
      <c r="P5" s="127">
        <v>0</v>
      </c>
      <c r="Q5" s="127">
        <v>0</v>
      </c>
      <c r="R5" s="127">
        <v>0</v>
      </c>
      <c r="S5" s="127">
        <v>0</v>
      </c>
      <c r="T5" s="127">
        <v>0</v>
      </c>
      <c r="U5" s="127">
        <v>0</v>
      </c>
      <c r="V5" s="127">
        <v>0</v>
      </c>
      <c r="W5" s="127">
        <v>0</v>
      </c>
      <c r="X5" s="127">
        <v>0</v>
      </c>
      <c r="Y5" s="127">
        <v>0</v>
      </c>
      <c r="Z5" s="127">
        <v>0</v>
      </c>
      <c r="AA5" s="127">
        <v>0</v>
      </c>
      <c r="AB5" s="127">
        <v>0</v>
      </c>
      <c r="AC5" s="127">
        <v>0</v>
      </c>
      <c r="AD5" s="127">
        <v>0</v>
      </c>
      <c r="AE5" s="127">
        <v>0</v>
      </c>
      <c r="AF5" s="155">
        <f t="shared" si="0"/>
        <v>0</v>
      </c>
      <c r="AG5" s="171" t="s">
        <v>302</v>
      </c>
    </row>
    <row r="6" spans="1:33" x14ac:dyDescent="0.2">
      <c r="A6" s="170"/>
      <c r="B6" s="126" t="s">
        <v>61</v>
      </c>
      <c r="C6" s="127">
        <v>514986.86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63918.69</v>
      </c>
      <c r="P6" s="127">
        <v>0</v>
      </c>
      <c r="Q6" s="127">
        <v>0</v>
      </c>
      <c r="R6" s="127">
        <v>18547.86</v>
      </c>
      <c r="S6" s="127">
        <v>141970</v>
      </c>
      <c r="T6" s="127">
        <v>0</v>
      </c>
      <c r="U6" s="127">
        <v>0</v>
      </c>
      <c r="V6" s="127">
        <v>0</v>
      </c>
      <c r="W6" s="127">
        <v>-63918.69</v>
      </c>
      <c r="X6" s="127">
        <v>12827.53</v>
      </c>
      <c r="Y6" s="127">
        <v>0</v>
      </c>
      <c r="Z6" s="127">
        <v>0</v>
      </c>
      <c r="AA6" s="127">
        <v>148738.34</v>
      </c>
      <c r="AB6" s="127">
        <v>46276</v>
      </c>
      <c r="AC6" s="127">
        <v>46464</v>
      </c>
      <c r="AD6" s="127">
        <v>1790</v>
      </c>
      <c r="AE6" s="127">
        <v>0</v>
      </c>
      <c r="AF6" s="155">
        <f t="shared" si="0"/>
        <v>931600.59</v>
      </c>
      <c r="AG6" s="171" t="s">
        <v>199</v>
      </c>
    </row>
    <row r="7" spans="1:33" x14ac:dyDescent="0.2">
      <c r="A7" s="170"/>
      <c r="B7" s="126" t="s">
        <v>63</v>
      </c>
      <c r="C7" s="127">
        <v>3452.99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7">
        <v>0</v>
      </c>
      <c r="AA7" s="127">
        <v>1348</v>
      </c>
      <c r="AB7" s="127">
        <v>0</v>
      </c>
      <c r="AC7" s="127">
        <v>0</v>
      </c>
      <c r="AD7" s="127">
        <v>1469</v>
      </c>
      <c r="AE7" s="127">
        <v>0</v>
      </c>
      <c r="AF7" s="155">
        <f t="shared" si="0"/>
        <v>6269.99</v>
      </c>
      <c r="AG7" s="171" t="s">
        <v>111</v>
      </c>
    </row>
    <row r="8" spans="1:33" x14ac:dyDescent="0.2">
      <c r="A8" s="170"/>
      <c r="B8" s="126" t="s">
        <v>65</v>
      </c>
      <c r="C8" s="127">
        <v>40137.08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55">
        <f t="shared" si="0"/>
        <v>40137.08</v>
      </c>
      <c r="AG8" s="171" t="s">
        <v>111</v>
      </c>
    </row>
    <row r="9" spans="1:33" x14ac:dyDescent="0.2">
      <c r="A9" s="267">
        <v>502</v>
      </c>
      <c r="B9" s="268" t="s">
        <v>59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7">
        <v>0</v>
      </c>
      <c r="AA9" s="127">
        <v>0</v>
      </c>
      <c r="AB9" s="127">
        <v>0</v>
      </c>
      <c r="AC9" s="127">
        <v>0</v>
      </c>
      <c r="AD9" s="127">
        <v>0</v>
      </c>
      <c r="AE9" s="127">
        <v>0</v>
      </c>
      <c r="AF9" s="155">
        <f t="shared" si="0"/>
        <v>0</v>
      </c>
      <c r="AG9" s="171" t="s">
        <v>262</v>
      </c>
    </row>
    <row r="10" spans="1:33" x14ac:dyDescent="0.2">
      <c r="A10" s="267"/>
      <c r="B10" s="268" t="s">
        <v>63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7">
        <v>0</v>
      </c>
      <c r="AA10" s="127">
        <v>0</v>
      </c>
      <c r="AB10" s="127">
        <v>0</v>
      </c>
      <c r="AC10" s="127">
        <v>0</v>
      </c>
      <c r="AD10" s="127">
        <v>0</v>
      </c>
      <c r="AE10" s="127">
        <v>0</v>
      </c>
      <c r="AF10" s="155">
        <f t="shared" si="0"/>
        <v>0</v>
      </c>
      <c r="AG10" s="171" t="s">
        <v>247</v>
      </c>
    </row>
    <row r="11" spans="1:33" x14ac:dyDescent="0.2">
      <c r="A11" s="170">
        <v>503</v>
      </c>
      <c r="B11" s="126" t="s">
        <v>59</v>
      </c>
      <c r="C11" s="127">
        <v>100620.64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13033.7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27">
        <v>186259.20000000001</v>
      </c>
      <c r="AB11" s="127">
        <v>3013</v>
      </c>
      <c r="AC11" s="127">
        <v>58209.73</v>
      </c>
      <c r="AD11" s="127">
        <v>0</v>
      </c>
      <c r="AE11" s="127">
        <v>0</v>
      </c>
      <c r="AF11" s="155">
        <f t="shared" si="0"/>
        <v>361136.27</v>
      </c>
      <c r="AG11" s="171" t="s">
        <v>198</v>
      </c>
    </row>
    <row r="12" spans="1:33" x14ac:dyDescent="0.2">
      <c r="A12" s="170"/>
      <c r="B12" s="126" t="s">
        <v>60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7">
        <v>0</v>
      </c>
      <c r="AA12" s="127">
        <v>0</v>
      </c>
      <c r="AB12" s="127">
        <v>0</v>
      </c>
      <c r="AC12" s="127">
        <v>0</v>
      </c>
      <c r="AD12" s="127">
        <v>0</v>
      </c>
      <c r="AE12" s="127">
        <v>0</v>
      </c>
      <c r="AF12" s="155">
        <f t="shared" si="0"/>
        <v>0</v>
      </c>
      <c r="AG12" s="171" t="s">
        <v>112</v>
      </c>
    </row>
    <row r="13" spans="1:33" x14ac:dyDescent="0.2">
      <c r="A13" s="170"/>
      <c r="B13" s="126" t="s">
        <v>63</v>
      </c>
      <c r="C13" s="127">
        <v>5098.7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12715.64</v>
      </c>
      <c r="X13" s="127">
        <v>0</v>
      </c>
      <c r="Y13" s="127">
        <v>0</v>
      </c>
      <c r="Z13" s="127">
        <v>0</v>
      </c>
      <c r="AA13" s="127">
        <v>0</v>
      </c>
      <c r="AB13" s="127">
        <v>0</v>
      </c>
      <c r="AC13" s="127">
        <v>0</v>
      </c>
      <c r="AD13" s="127">
        <v>0</v>
      </c>
      <c r="AE13" s="127">
        <v>0</v>
      </c>
      <c r="AF13" s="155">
        <f t="shared" si="0"/>
        <v>17814.34</v>
      </c>
      <c r="AG13" s="171" t="s">
        <v>189</v>
      </c>
    </row>
    <row r="14" spans="1:33" x14ac:dyDescent="0.2">
      <c r="A14" s="170">
        <v>504</v>
      </c>
      <c r="B14" s="126" t="s">
        <v>59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4870.8999999999996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27">
        <v>0</v>
      </c>
      <c r="AC14" s="127">
        <v>0</v>
      </c>
      <c r="AD14" s="127">
        <v>0</v>
      </c>
      <c r="AE14" s="127">
        <v>0</v>
      </c>
      <c r="AF14" s="155">
        <f t="shared" si="0"/>
        <v>4870.8999999999996</v>
      </c>
      <c r="AG14" s="171" t="s">
        <v>171</v>
      </c>
    </row>
    <row r="15" spans="1:33" x14ac:dyDescent="0.2">
      <c r="A15" s="170">
        <v>511</v>
      </c>
      <c r="B15" s="126" t="s">
        <v>61</v>
      </c>
      <c r="C15" s="127">
        <v>27697.89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7">
        <v>0</v>
      </c>
      <c r="AA15" s="127">
        <v>0</v>
      </c>
      <c r="AB15" s="127">
        <v>0</v>
      </c>
      <c r="AC15" s="127">
        <v>0</v>
      </c>
      <c r="AD15" s="127">
        <v>2098.8000000000002</v>
      </c>
      <c r="AE15" s="127">
        <v>0</v>
      </c>
      <c r="AF15" s="155">
        <f t="shared" si="0"/>
        <v>29796.69</v>
      </c>
      <c r="AG15" s="171" t="s">
        <v>85</v>
      </c>
    </row>
    <row r="16" spans="1:33" x14ac:dyDescent="0.2">
      <c r="A16" s="170"/>
      <c r="B16" s="126" t="s">
        <v>63</v>
      </c>
      <c r="C16" s="127">
        <v>67489.64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2537.3000000000002</v>
      </c>
      <c r="Y16" s="127">
        <v>0</v>
      </c>
      <c r="Z16" s="127">
        <v>0</v>
      </c>
      <c r="AA16" s="127">
        <v>12305</v>
      </c>
      <c r="AB16" s="127">
        <v>18526.099999999999</v>
      </c>
      <c r="AC16" s="127">
        <v>11581</v>
      </c>
      <c r="AD16" s="127">
        <v>0</v>
      </c>
      <c r="AE16" s="127">
        <v>0</v>
      </c>
      <c r="AF16" s="155">
        <f t="shared" si="0"/>
        <v>112439.04000000001</v>
      </c>
      <c r="AG16" s="171" t="s">
        <v>86</v>
      </c>
    </row>
    <row r="17" spans="1:33" x14ac:dyDescent="0.2">
      <c r="A17" s="170">
        <v>512</v>
      </c>
      <c r="B17" s="126" t="s">
        <v>59</v>
      </c>
      <c r="C17" s="127">
        <v>197804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9854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10588</v>
      </c>
      <c r="S17" s="127">
        <v>0</v>
      </c>
      <c r="T17" s="127">
        <v>0</v>
      </c>
      <c r="U17" s="127">
        <v>5077</v>
      </c>
      <c r="V17" s="127">
        <v>0</v>
      </c>
      <c r="W17" s="127">
        <v>0</v>
      </c>
      <c r="X17" s="127">
        <v>1009</v>
      </c>
      <c r="Y17" s="127">
        <v>0</v>
      </c>
      <c r="Z17" s="127">
        <v>0</v>
      </c>
      <c r="AA17" s="127">
        <v>120605</v>
      </c>
      <c r="AB17" s="127">
        <v>111100.48</v>
      </c>
      <c r="AC17" s="127">
        <v>34566</v>
      </c>
      <c r="AD17" s="127">
        <v>2028</v>
      </c>
      <c r="AE17" s="127">
        <v>0</v>
      </c>
      <c r="AF17" s="155">
        <f t="shared" si="0"/>
        <v>492631.48</v>
      </c>
      <c r="AG17" s="171" t="s">
        <v>87</v>
      </c>
    </row>
    <row r="18" spans="1:33" x14ac:dyDescent="0.2">
      <c r="A18" s="170"/>
      <c r="B18" s="126" t="s">
        <v>60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</v>
      </c>
      <c r="AD18" s="127">
        <v>0</v>
      </c>
      <c r="AE18" s="127">
        <v>0</v>
      </c>
      <c r="AF18" s="155">
        <f t="shared" si="0"/>
        <v>0</v>
      </c>
      <c r="AG18" s="171" t="s">
        <v>353</v>
      </c>
    </row>
    <row r="19" spans="1:33" x14ac:dyDescent="0.2">
      <c r="A19" s="170"/>
      <c r="B19" s="126" t="s">
        <v>61</v>
      </c>
      <c r="C19" s="127">
        <v>86356.58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22164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1010</v>
      </c>
      <c r="Q19" s="127">
        <v>0</v>
      </c>
      <c r="R19" s="127">
        <v>15439</v>
      </c>
      <c r="S19" s="127">
        <v>0</v>
      </c>
      <c r="T19" s="127">
        <v>0</v>
      </c>
      <c r="U19" s="127">
        <v>272522.39</v>
      </c>
      <c r="V19" s="127">
        <v>0</v>
      </c>
      <c r="W19" s="127">
        <v>16069.21</v>
      </c>
      <c r="X19" s="127">
        <v>7460</v>
      </c>
      <c r="Y19" s="127">
        <v>0</v>
      </c>
      <c r="Z19" s="127">
        <v>0</v>
      </c>
      <c r="AA19" s="127">
        <v>845930.59</v>
      </c>
      <c r="AB19" s="127">
        <v>297468.39</v>
      </c>
      <c r="AC19" s="127">
        <v>186807</v>
      </c>
      <c r="AD19" s="127">
        <v>11336</v>
      </c>
      <c r="AE19" s="127">
        <v>0</v>
      </c>
      <c r="AF19" s="155">
        <f t="shared" si="0"/>
        <v>1762563.1600000001</v>
      </c>
      <c r="AG19" s="171" t="s">
        <v>108</v>
      </c>
    </row>
    <row r="20" spans="1:33" x14ac:dyDescent="0.2">
      <c r="A20" s="170"/>
      <c r="B20" s="126" t="s">
        <v>62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7">
        <v>0</v>
      </c>
      <c r="AA20" s="127">
        <v>0</v>
      </c>
      <c r="AB20" s="127">
        <v>0</v>
      </c>
      <c r="AC20" s="127">
        <v>0</v>
      </c>
      <c r="AD20" s="127">
        <v>0</v>
      </c>
      <c r="AE20" s="127">
        <v>0</v>
      </c>
      <c r="AF20" s="155">
        <f t="shared" si="0"/>
        <v>0</v>
      </c>
      <c r="AG20" s="171" t="s">
        <v>263</v>
      </c>
    </row>
    <row r="21" spans="1:33" x14ac:dyDescent="0.2">
      <c r="A21" s="170"/>
      <c r="B21" s="126" t="s">
        <v>63</v>
      </c>
      <c r="C21" s="127">
        <v>715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7">
        <v>0</v>
      </c>
      <c r="AA21" s="127">
        <v>0</v>
      </c>
      <c r="AB21" s="127">
        <v>0</v>
      </c>
      <c r="AC21" s="127">
        <v>0</v>
      </c>
      <c r="AD21" s="127">
        <v>0</v>
      </c>
      <c r="AE21" s="127">
        <v>0</v>
      </c>
      <c r="AF21" s="155">
        <f t="shared" si="0"/>
        <v>715</v>
      </c>
      <c r="AG21" s="171" t="s">
        <v>113</v>
      </c>
    </row>
    <row r="22" spans="1:33" x14ac:dyDescent="0.2">
      <c r="A22" s="170"/>
      <c r="B22" s="126" t="s">
        <v>64</v>
      </c>
      <c r="C22" s="127">
        <v>3793.07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4265.93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7">
        <v>0</v>
      </c>
      <c r="AA22" s="127">
        <v>109461</v>
      </c>
      <c r="AB22" s="127">
        <v>2738</v>
      </c>
      <c r="AC22" s="127">
        <v>0</v>
      </c>
      <c r="AD22" s="127">
        <v>0</v>
      </c>
      <c r="AE22" s="127">
        <v>0</v>
      </c>
      <c r="AF22" s="155">
        <f t="shared" si="0"/>
        <v>120258</v>
      </c>
      <c r="AG22" s="171" t="s">
        <v>107</v>
      </c>
    </row>
    <row r="23" spans="1:33" x14ac:dyDescent="0.2">
      <c r="A23" s="170"/>
      <c r="B23" s="126" t="s">
        <v>65</v>
      </c>
      <c r="C23" s="127">
        <v>5082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2264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7">
        <v>0</v>
      </c>
      <c r="AA23" s="127">
        <v>0</v>
      </c>
      <c r="AB23" s="127">
        <v>5193</v>
      </c>
      <c r="AC23" s="127">
        <v>0</v>
      </c>
      <c r="AD23" s="127">
        <v>0</v>
      </c>
      <c r="AE23" s="127">
        <v>0</v>
      </c>
      <c r="AF23" s="155">
        <f t="shared" si="0"/>
        <v>12539</v>
      </c>
      <c r="AG23" s="171" t="s">
        <v>200</v>
      </c>
    </row>
    <row r="24" spans="1:33" x14ac:dyDescent="0.2">
      <c r="A24" s="170">
        <v>513</v>
      </c>
      <c r="B24" s="126" t="s">
        <v>60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311517.61</v>
      </c>
      <c r="P24" s="127">
        <v>11662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  <c r="Y24" s="127">
        <v>0</v>
      </c>
      <c r="Z24" s="127">
        <v>575.22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55">
        <f t="shared" si="0"/>
        <v>323754.82999999996</v>
      </c>
      <c r="AG24" s="171" t="s">
        <v>88</v>
      </c>
    </row>
    <row r="25" spans="1:33" x14ac:dyDescent="0.2">
      <c r="A25" s="170">
        <v>518</v>
      </c>
      <c r="B25" s="126" t="s">
        <v>59</v>
      </c>
      <c r="C25" s="127">
        <v>41879.89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26136</v>
      </c>
      <c r="Q25" s="127">
        <v>0</v>
      </c>
      <c r="R25" s="127">
        <v>3400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7">
        <v>0</v>
      </c>
      <c r="AA25" s="127">
        <v>0</v>
      </c>
      <c r="AB25" s="127">
        <v>0</v>
      </c>
      <c r="AC25" s="127">
        <v>0</v>
      </c>
      <c r="AD25" s="127">
        <v>0</v>
      </c>
      <c r="AE25" s="127">
        <v>0</v>
      </c>
      <c r="AF25" s="155">
        <f t="shared" si="0"/>
        <v>71415.89</v>
      </c>
      <c r="AG25" s="171" t="s">
        <v>89</v>
      </c>
    </row>
    <row r="26" spans="1:33" x14ac:dyDescent="0.2">
      <c r="A26" s="170"/>
      <c r="B26" s="126" t="s">
        <v>60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  <c r="AF26" s="155">
        <f t="shared" si="0"/>
        <v>0</v>
      </c>
      <c r="AG26" s="171" t="s">
        <v>264</v>
      </c>
    </row>
    <row r="27" spans="1:33" x14ac:dyDescent="0.2">
      <c r="A27" s="170"/>
      <c r="B27" s="126" t="s">
        <v>61</v>
      </c>
      <c r="C27" s="127">
        <v>21482.19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7">
        <v>0</v>
      </c>
      <c r="AA27" s="127">
        <v>0</v>
      </c>
      <c r="AB27" s="127">
        <v>7703.67</v>
      </c>
      <c r="AC27" s="127">
        <v>0</v>
      </c>
      <c r="AD27" s="127">
        <v>7804.5</v>
      </c>
      <c r="AE27" s="127">
        <v>0</v>
      </c>
      <c r="AF27" s="155">
        <f t="shared" si="0"/>
        <v>36990.36</v>
      </c>
      <c r="AG27" s="171" t="s">
        <v>90</v>
      </c>
    </row>
    <row r="28" spans="1:33" x14ac:dyDescent="0.2">
      <c r="A28" s="170"/>
      <c r="B28" s="126" t="s">
        <v>63</v>
      </c>
      <c r="C28" s="127">
        <v>73210.990000000005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7">
        <v>0</v>
      </c>
      <c r="AA28" s="127">
        <v>0</v>
      </c>
      <c r="AB28" s="127">
        <v>0</v>
      </c>
      <c r="AC28" s="127">
        <v>0</v>
      </c>
      <c r="AD28" s="127">
        <v>0</v>
      </c>
      <c r="AE28" s="127">
        <v>0</v>
      </c>
      <c r="AF28" s="155">
        <f t="shared" si="0"/>
        <v>73210.990000000005</v>
      </c>
      <c r="AG28" s="171" t="s">
        <v>91</v>
      </c>
    </row>
    <row r="29" spans="1:33" x14ac:dyDescent="0.2">
      <c r="A29" s="170"/>
      <c r="B29" s="126" t="s">
        <v>64</v>
      </c>
      <c r="C29" s="127">
        <v>303943.36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678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7">
        <v>0</v>
      </c>
      <c r="AA29" s="127">
        <v>696.2</v>
      </c>
      <c r="AB29" s="127">
        <v>149</v>
      </c>
      <c r="AC29" s="127">
        <v>0</v>
      </c>
      <c r="AD29" s="127">
        <v>0</v>
      </c>
      <c r="AE29" s="127">
        <v>0</v>
      </c>
      <c r="AF29" s="155">
        <f t="shared" si="0"/>
        <v>305466.56</v>
      </c>
      <c r="AG29" s="171" t="s">
        <v>92</v>
      </c>
    </row>
    <row r="30" spans="1:33" x14ac:dyDescent="0.2">
      <c r="A30" s="170"/>
      <c r="B30" s="126" t="s">
        <v>65</v>
      </c>
      <c r="C30" s="127">
        <v>536123.18000000005</v>
      </c>
      <c r="D30" s="127">
        <v>0</v>
      </c>
      <c r="E30" s="127">
        <v>400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173125.75</v>
      </c>
      <c r="L30" s="127">
        <v>0</v>
      </c>
      <c r="M30" s="127">
        <v>0</v>
      </c>
      <c r="N30" s="127">
        <v>0</v>
      </c>
      <c r="O30" s="127">
        <v>49598</v>
      </c>
      <c r="P30" s="127">
        <v>15406</v>
      </c>
      <c r="Q30" s="127">
        <v>0</v>
      </c>
      <c r="R30" s="127">
        <v>104416.07</v>
      </c>
      <c r="S30" s="127">
        <v>0</v>
      </c>
      <c r="T30" s="127">
        <v>0</v>
      </c>
      <c r="U30" s="127">
        <v>7606.7</v>
      </c>
      <c r="V30" s="127">
        <v>0</v>
      </c>
      <c r="W30" s="127">
        <v>7865</v>
      </c>
      <c r="X30" s="127">
        <v>278.3</v>
      </c>
      <c r="Y30" s="127">
        <v>0</v>
      </c>
      <c r="Z30" s="127">
        <v>44047.03</v>
      </c>
      <c r="AA30" s="127">
        <v>560195.1</v>
      </c>
      <c r="AB30" s="127">
        <v>155485.4</v>
      </c>
      <c r="AC30" s="127">
        <v>99905.05</v>
      </c>
      <c r="AD30" s="127">
        <v>20851.990000000002</v>
      </c>
      <c r="AE30" s="127">
        <v>4200</v>
      </c>
      <c r="AF30" s="155">
        <f t="shared" si="0"/>
        <v>1779503.5699999998</v>
      </c>
      <c r="AG30" s="171" t="s">
        <v>33</v>
      </c>
    </row>
    <row r="31" spans="1:33" x14ac:dyDescent="0.2">
      <c r="A31" s="170"/>
      <c r="B31" s="126" t="s">
        <v>66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27">
        <v>0</v>
      </c>
      <c r="AB31" s="127">
        <v>0</v>
      </c>
      <c r="AC31" s="127">
        <v>0</v>
      </c>
      <c r="AD31" s="127">
        <v>0</v>
      </c>
      <c r="AE31" s="127">
        <v>0</v>
      </c>
      <c r="AF31" s="155">
        <f t="shared" si="0"/>
        <v>0</v>
      </c>
      <c r="AG31" s="171" t="s">
        <v>114</v>
      </c>
    </row>
    <row r="32" spans="1:33" x14ac:dyDescent="0.2">
      <c r="A32" s="170"/>
      <c r="B32" s="126" t="s">
        <v>67</v>
      </c>
      <c r="C32" s="127">
        <v>64726.78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19678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3000</v>
      </c>
      <c r="Y32" s="127">
        <v>0</v>
      </c>
      <c r="Z32" s="127">
        <v>0</v>
      </c>
      <c r="AA32" s="127">
        <v>70616.679999999993</v>
      </c>
      <c r="AB32" s="127">
        <v>87995.47</v>
      </c>
      <c r="AC32" s="127">
        <v>13142.53</v>
      </c>
      <c r="AD32" s="127">
        <v>0</v>
      </c>
      <c r="AE32" s="127">
        <v>0</v>
      </c>
      <c r="AF32" s="155">
        <f t="shared" si="0"/>
        <v>259159.46</v>
      </c>
      <c r="AG32" s="171" t="s">
        <v>93</v>
      </c>
    </row>
    <row r="33" spans="1:33" x14ac:dyDescent="0.2">
      <c r="A33" s="170"/>
      <c r="B33" s="126" t="s">
        <v>68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7">
        <v>0</v>
      </c>
      <c r="AA33" s="127">
        <v>0</v>
      </c>
      <c r="AB33" s="127">
        <v>0</v>
      </c>
      <c r="AC33" s="127">
        <v>0</v>
      </c>
      <c r="AD33" s="127">
        <v>0</v>
      </c>
      <c r="AE33" s="127">
        <v>0</v>
      </c>
      <c r="AF33" s="155">
        <f t="shared" si="0"/>
        <v>0</v>
      </c>
      <c r="AG33" s="171" t="s">
        <v>115</v>
      </c>
    </row>
    <row r="34" spans="1:33" x14ac:dyDescent="0.2">
      <c r="A34" s="170"/>
      <c r="B34" s="126" t="s">
        <v>69</v>
      </c>
      <c r="C34" s="127">
        <v>120615.56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12922.44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110000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7">
        <v>17024</v>
      </c>
      <c r="AA34" s="127">
        <v>299652.46999999997</v>
      </c>
      <c r="AB34" s="127">
        <v>382469.38</v>
      </c>
      <c r="AC34" s="127">
        <v>488836.4</v>
      </c>
      <c r="AD34" s="127">
        <v>30000</v>
      </c>
      <c r="AE34" s="127">
        <v>0</v>
      </c>
      <c r="AF34" s="155">
        <f t="shared" si="0"/>
        <v>1461520.25</v>
      </c>
      <c r="AG34" s="171" t="s">
        <v>94</v>
      </c>
    </row>
    <row r="35" spans="1:33" x14ac:dyDescent="0.2">
      <c r="A35" s="170"/>
      <c r="B35" s="126" t="s">
        <v>206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0</v>
      </c>
      <c r="Y35" s="127">
        <v>0</v>
      </c>
      <c r="Z35" s="127">
        <v>0</v>
      </c>
      <c r="AA35" s="127">
        <v>0</v>
      </c>
      <c r="AB35" s="127">
        <v>0</v>
      </c>
      <c r="AC35" s="127">
        <v>0</v>
      </c>
      <c r="AD35" s="127">
        <v>0</v>
      </c>
      <c r="AE35" s="127">
        <v>0</v>
      </c>
      <c r="AF35" s="155">
        <f t="shared" si="0"/>
        <v>0</v>
      </c>
      <c r="AG35" s="171" t="s">
        <v>207</v>
      </c>
    </row>
    <row r="36" spans="1:33" x14ac:dyDescent="0.2">
      <c r="A36" s="170"/>
      <c r="B36" s="126" t="s">
        <v>155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127">
        <v>0</v>
      </c>
      <c r="U36" s="127">
        <v>0</v>
      </c>
      <c r="V36" s="127">
        <v>0</v>
      </c>
      <c r="W36" s="127">
        <v>0</v>
      </c>
      <c r="X36" s="127">
        <v>0</v>
      </c>
      <c r="Y36" s="127">
        <v>0</v>
      </c>
      <c r="Z36" s="127">
        <v>0</v>
      </c>
      <c r="AA36" s="127">
        <v>0</v>
      </c>
      <c r="AB36" s="127">
        <v>0</v>
      </c>
      <c r="AC36" s="127">
        <v>0</v>
      </c>
      <c r="AD36" s="127">
        <v>0</v>
      </c>
      <c r="AE36" s="127">
        <v>0</v>
      </c>
      <c r="AF36" s="155">
        <f t="shared" si="0"/>
        <v>0</v>
      </c>
      <c r="AG36" s="171" t="s">
        <v>170</v>
      </c>
    </row>
    <row r="37" spans="1:33" x14ac:dyDescent="0.2">
      <c r="A37" s="170"/>
      <c r="B37" s="126" t="s">
        <v>70</v>
      </c>
      <c r="C37" s="127">
        <v>557459.32999999996</v>
      </c>
      <c r="D37" s="127">
        <v>0</v>
      </c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127">
        <v>0</v>
      </c>
      <c r="U37" s="127">
        <v>0</v>
      </c>
      <c r="V37" s="127">
        <v>0</v>
      </c>
      <c r="W37" s="127">
        <v>0</v>
      </c>
      <c r="X37" s="127">
        <v>0</v>
      </c>
      <c r="Y37" s="127">
        <v>0</v>
      </c>
      <c r="Z37" s="127">
        <v>1019.37</v>
      </c>
      <c r="AA37" s="127">
        <v>0</v>
      </c>
      <c r="AB37" s="127">
        <v>0</v>
      </c>
      <c r="AC37" s="127">
        <v>0</v>
      </c>
      <c r="AD37" s="127">
        <v>0</v>
      </c>
      <c r="AE37" s="127">
        <v>0</v>
      </c>
      <c r="AF37" s="155">
        <f t="shared" si="0"/>
        <v>558478.69999999995</v>
      </c>
      <c r="AG37" s="171" t="s">
        <v>95</v>
      </c>
    </row>
    <row r="38" spans="1:33" x14ac:dyDescent="0.2">
      <c r="A38" s="170">
        <v>521</v>
      </c>
      <c r="B38" s="126" t="s">
        <v>59</v>
      </c>
      <c r="C38" s="127">
        <v>51712590.119999997</v>
      </c>
      <c r="D38" s="127">
        <v>0</v>
      </c>
      <c r="E38" s="127">
        <v>122470</v>
      </c>
      <c r="F38" s="127">
        <v>1152173</v>
      </c>
      <c r="G38" s="127">
        <v>0</v>
      </c>
      <c r="H38" s="127">
        <v>63700</v>
      </c>
      <c r="I38" s="127">
        <v>0</v>
      </c>
      <c r="J38" s="127">
        <v>17000</v>
      </c>
      <c r="K38" s="127">
        <v>198000</v>
      </c>
      <c r="L38" s="127">
        <v>0</v>
      </c>
      <c r="M38" s="127">
        <v>9532</v>
      </c>
      <c r="N38" s="127">
        <v>0</v>
      </c>
      <c r="O38" s="127">
        <v>130792</v>
      </c>
      <c r="P38" s="127">
        <v>718300</v>
      </c>
      <c r="Q38" s="127">
        <v>0</v>
      </c>
      <c r="R38" s="127">
        <v>2058980.88</v>
      </c>
      <c r="S38" s="127">
        <v>0</v>
      </c>
      <c r="T38" s="127">
        <v>0</v>
      </c>
      <c r="U38" s="127">
        <v>710064</v>
      </c>
      <c r="V38" s="127">
        <v>132570</v>
      </c>
      <c r="W38" s="127">
        <v>855760</v>
      </c>
      <c r="X38" s="127">
        <v>218545</v>
      </c>
      <c r="Y38" s="127">
        <v>0</v>
      </c>
      <c r="Z38" s="127">
        <v>111451</v>
      </c>
      <c r="AA38" s="127">
        <v>393365</v>
      </c>
      <c r="AB38" s="127">
        <v>24510028</v>
      </c>
      <c r="AC38" s="127">
        <v>2355826</v>
      </c>
      <c r="AD38" s="127">
        <v>2242</v>
      </c>
      <c r="AE38" s="127">
        <v>66800</v>
      </c>
      <c r="AF38" s="155">
        <f t="shared" si="0"/>
        <v>85540189</v>
      </c>
      <c r="AG38" s="171" t="s">
        <v>96</v>
      </c>
    </row>
    <row r="39" spans="1:33" x14ac:dyDescent="0.2">
      <c r="A39" s="170"/>
      <c r="B39" s="126" t="s">
        <v>60</v>
      </c>
      <c r="C39" s="127">
        <v>0</v>
      </c>
      <c r="D39" s="127">
        <v>0</v>
      </c>
      <c r="E39" s="127">
        <v>0</v>
      </c>
      <c r="F39" s="127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0</v>
      </c>
      <c r="R39" s="127">
        <v>0</v>
      </c>
      <c r="S39" s="127">
        <v>0</v>
      </c>
      <c r="T39" s="127">
        <v>0</v>
      </c>
      <c r="U39" s="127">
        <v>0</v>
      </c>
      <c r="V39" s="127">
        <v>0</v>
      </c>
      <c r="W39" s="127">
        <v>0</v>
      </c>
      <c r="X39" s="127">
        <v>0</v>
      </c>
      <c r="Y39" s="127">
        <v>0</v>
      </c>
      <c r="Z39" s="127">
        <v>0</v>
      </c>
      <c r="AA39" s="127">
        <v>0</v>
      </c>
      <c r="AB39" s="127">
        <v>0</v>
      </c>
      <c r="AC39" s="127">
        <v>0</v>
      </c>
      <c r="AD39" s="127">
        <v>0</v>
      </c>
      <c r="AE39" s="127">
        <v>0</v>
      </c>
      <c r="AF39" s="155">
        <f t="shared" si="0"/>
        <v>0</v>
      </c>
      <c r="AG39" s="171" t="s">
        <v>375</v>
      </c>
    </row>
    <row r="40" spans="1:33" x14ac:dyDescent="0.2">
      <c r="A40" s="170"/>
      <c r="B40" s="126" t="s">
        <v>61</v>
      </c>
      <c r="C40" s="127">
        <v>1818334</v>
      </c>
      <c r="D40" s="127">
        <v>2250</v>
      </c>
      <c r="E40" s="127">
        <v>0</v>
      </c>
      <c r="F40" s="127">
        <v>67000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27">
        <v>0</v>
      </c>
      <c r="R40" s="127">
        <v>276000</v>
      </c>
      <c r="S40" s="127">
        <v>0</v>
      </c>
      <c r="T40" s="127">
        <v>0</v>
      </c>
      <c r="U40" s="127">
        <v>24900</v>
      </c>
      <c r="V40" s="127">
        <v>0</v>
      </c>
      <c r="W40" s="127">
        <v>0</v>
      </c>
      <c r="X40" s="127">
        <v>299606</v>
      </c>
      <c r="Y40" s="127">
        <v>0</v>
      </c>
      <c r="Z40" s="127">
        <v>0</v>
      </c>
      <c r="AA40" s="127">
        <v>0</v>
      </c>
      <c r="AB40" s="127">
        <v>46000</v>
      </c>
      <c r="AC40" s="127">
        <v>128500</v>
      </c>
      <c r="AD40" s="127">
        <v>0</v>
      </c>
      <c r="AE40" s="127">
        <v>43500</v>
      </c>
      <c r="AF40" s="155">
        <f t="shared" si="0"/>
        <v>2706090</v>
      </c>
      <c r="AG40" s="171" t="s">
        <v>97</v>
      </c>
    </row>
    <row r="41" spans="1:33" x14ac:dyDescent="0.2">
      <c r="A41" s="170"/>
      <c r="B41" s="126" t="s">
        <v>62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7">
        <v>0</v>
      </c>
      <c r="AB41" s="127">
        <v>0</v>
      </c>
      <c r="AC41" s="127">
        <v>0</v>
      </c>
      <c r="AD41" s="127">
        <v>0</v>
      </c>
      <c r="AE41" s="127">
        <v>0</v>
      </c>
      <c r="AF41" s="155">
        <f t="shared" si="0"/>
        <v>0</v>
      </c>
      <c r="AG41" s="171" t="s">
        <v>208</v>
      </c>
    </row>
    <row r="42" spans="1:33" x14ac:dyDescent="0.2">
      <c r="A42" s="170"/>
      <c r="B42" s="126" t="s">
        <v>63</v>
      </c>
      <c r="C42" s="127">
        <v>60157</v>
      </c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Q42" s="127">
        <v>0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0</v>
      </c>
      <c r="X42" s="127">
        <v>0</v>
      </c>
      <c r="Y42" s="127">
        <v>0</v>
      </c>
      <c r="Z42" s="127">
        <v>0</v>
      </c>
      <c r="AA42" s="127">
        <v>0</v>
      </c>
      <c r="AB42" s="127">
        <v>0</v>
      </c>
      <c r="AC42" s="127">
        <v>0</v>
      </c>
      <c r="AD42" s="127">
        <v>0</v>
      </c>
      <c r="AE42" s="127">
        <v>0</v>
      </c>
      <c r="AF42" s="155">
        <f t="shared" si="0"/>
        <v>60157</v>
      </c>
      <c r="AG42" s="171" t="s">
        <v>116</v>
      </c>
    </row>
    <row r="43" spans="1:33" x14ac:dyDescent="0.2">
      <c r="A43" s="170"/>
      <c r="B43" s="126" t="s">
        <v>64</v>
      </c>
      <c r="C43" s="127">
        <v>163730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10871</v>
      </c>
      <c r="S43" s="127">
        <v>0</v>
      </c>
      <c r="T43" s="127">
        <v>0</v>
      </c>
      <c r="U43" s="127">
        <v>0</v>
      </c>
      <c r="V43" s="127">
        <v>0</v>
      </c>
      <c r="W43" s="127">
        <v>0</v>
      </c>
      <c r="X43" s="127">
        <v>0</v>
      </c>
      <c r="Y43" s="127">
        <v>0</v>
      </c>
      <c r="Z43" s="127">
        <v>0</v>
      </c>
      <c r="AA43" s="127">
        <v>0</v>
      </c>
      <c r="AB43" s="127">
        <v>89119</v>
      </c>
      <c r="AC43" s="127">
        <v>8801</v>
      </c>
      <c r="AD43" s="127">
        <v>0</v>
      </c>
      <c r="AE43" s="127">
        <v>0</v>
      </c>
      <c r="AF43" s="155">
        <f t="shared" si="0"/>
        <v>272521</v>
      </c>
      <c r="AG43" s="171" t="s">
        <v>116</v>
      </c>
    </row>
    <row r="44" spans="1:33" x14ac:dyDescent="0.2">
      <c r="A44" s="170">
        <v>524</v>
      </c>
      <c r="B44" s="126" t="s">
        <v>71</v>
      </c>
      <c r="C44" s="127">
        <v>4626484.1900000004</v>
      </c>
      <c r="D44" s="127">
        <v>0</v>
      </c>
      <c r="E44" s="127">
        <v>11022.38</v>
      </c>
      <c r="F44" s="127">
        <v>103697.76</v>
      </c>
      <c r="G44" s="127">
        <v>0</v>
      </c>
      <c r="H44" s="127">
        <v>5732.96</v>
      </c>
      <c r="I44" s="127">
        <v>0</v>
      </c>
      <c r="J44" s="127">
        <v>1529.95</v>
      </c>
      <c r="K44" s="127">
        <v>17820.060000000001</v>
      </c>
      <c r="L44" s="127">
        <v>0</v>
      </c>
      <c r="M44" s="127">
        <v>857.88</v>
      </c>
      <c r="N44" s="127">
        <v>0</v>
      </c>
      <c r="O44" s="127">
        <v>11771.26</v>
      </c>
      <c r="P44" s="127">
        <v>64394.84</v>
      </c>
      <c r="Q44" s="127">
        <v>0</v>
      </c>
      <c r="R44" s="127">
        <v>202295.16</v>
      </c>
      <c r="S44" s="127">
        <v>60630.46</v>
      </c>
      <c r="T44" s="127">
        <v>0</v>
      </c>
      <c r="U44" s="127">
        <v>65848.479999999996</v>
      </c>
      <c r="V44" s="127">
        <v>11930.89</v>
      </c>
      <c r="W44" s="127">
        <v>48855.82</v>
      </c>
      <c r="X44" s="127">
        <v>35738.480000000003</v>
      </c>
      <c r="Y44" s="127">
        <v>0</v>
      </c>
      <c r="Z44" s="127">
        <v>10030.4</v>
      </c>
      <c r="AA44" s="127">
        <v>34457.15</v>
      </c>
      <c r="AB44" s="127">
        <v>2138954.19</v>
      </c>
      <c r="AC44" s="127">
        <v>200774.39999999999</v>
      </c>
      <c r="AD44" s="127">
        <v>201.79</v>
      </c>
      <c r="AE44" s="127">
        <v>6011.86</v>
      </c>
      <c r="AF44" s="155">
        <f t="shared" si="0"/>
        <v>7659040.3600000013</v>
      </c>
      <c r="AG44" s="171" t="s">
        <v>98</v>
      </c>
    </row>
    <row r="45" spans="1:33" x14ac:dyDescent="0.2">
      <c r="A45" s="170"/>
      <c r="B45" s="126" t="s">
        <v>376</v>
      </c>
      <c r="C45" s="127">
        <v>0</v>
      </c>
      <c r="D45" s="127">
        <v>0</v>
      </c>
      <c r="E45" s="127">
        <v>0</v>
      </c>
      <c r="F45" s="127"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27">
        <v>0</v>
      </c>
      <c r="M45" s="127">
        <v>0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27">
        <v>0</v>
      </c>
      <c r="T45" s="127">
        <v>0</v>
      </c>
      <c r="U45" s="127">
        <v>0</v>
      </c>
      <c r="V45" s="127">
        <v>0</v>
      </c>
      <c r="W45" s="127">
        <v>0</v>
      </c>
      <c r="X45" s="127">
        <v>0</v>
      </c>
      <c r="Y45" s="127">
        <v>0</v>
      </c>
      <c r="Z45" s="127">
        <v>0</v>
      </c>
      <c r="AA45" s="127">
        <v>0</v>
      </c>
      <c r="AB45" s="127">
        <v>0</v>
      </c>
      <c r="AC45" s="127">
        <v>0</v>
      </c>
      <c r="AD45" s="127">
        <v>0</v>
      </c>
      <c r="AE45" s="127">
        <v>0</v>
      </c>
      <c r="AF45" s="155">
        <f t="shared" si="0"/>
        <v>0</v>
      </c>
      <c r="AG45" s="171" t="s">
        <v>378</v>
      </c>
    </row>
    <row r="46" spans="1:33" x14ac:dyDescent="0.2">
      <c r="A46" s="170"/>
      <c r="B46" s="126" t="s">
        <v>72</v>
      </c>
      <c r="C46" s="127">
        <v>12797619.9</v>
      </c>
      <c r="D46" s="127">
        <v>0</v>
      </c>
      <c r="E46" s="127">
        <v>30372.560000000001</v>
      </c>
      <c r="F46" s="127">
        <v>285086.82</v>
      </c>
      <c r="G46" s="127">
        <v>0</v>
      </c>
      <c r="H46" s="127">
        <v>15797.6</v>
      </c>
      <c r="I46" s="127">
        <v>0</v>
      </c>
      <c r="J46" s="127">
        <v>4216</v>
      </c>
      <c r="K46" s="127">
        <v>48277.75</v>
      </c>
      <c r="L46" s="127">
        <v>0</v>
      </c>
      <c r="M46" s="127">
        <v>2363.94</v>
      </c>
      <c r="N46" s="127">
        <v>0</v>
      </c>
      <c r="O46" s="127">
        <v>32436.16</v>
      </c>
      <c r="P46" s="127">
        <v>178014.58</v>
      </c>
      <c r="Q46" s="127">
        <v>0</v>
      </c>
      <c r="R46" s="127">
        <v>539236.17000000004</v>
      </c>
      <c r="S46" s="127">
        <v>167068.44</v>
      </c>
      <c r="T46" s="127">
        <v>0</v>
      </c>
      <c r="U46" s="127">
        <v>181451.23</v>
      </c>
      <c r="V46" s="127">
        <v>32877.360000000001</v>
      </c>
      <c r="W46" s="127">
        <v>236638.46</v>
      </c>
      <c r="X46" s="127">
        <v>98495.92</v>
      </c>
      <c r="Y46" s="127">
        <v>0</v>
      </c>
      <c r="Z46" s="127">
        <v>27639.85</v>
      </c>
      <c r="AA46" s="127">
        <v>96833.37</v>
      </c>
      <c r="AB46" s="127">
        <v>6153286.29</v>
      </c>
      <c r="AC46" s="127">
        <v>554245.16</v>
      </c>
      <c r="AD46" s="127">
        <v>556.21</v>
      </c>
      <c r="AE46" s="127">
        <v>16566.400000000001</v>
      </c>
      <c r="AF46" s="155">
        <f t="shared" si="0"/>
        <v>21499080.169999998</v>
      </c>
      <c r="AG46" s="171" t="s">
        <v>99</v>
      </c>
    </row>
    <row r="47" spans="1:33" x14ac:dyDescent="0.2">
      <c r="A47" s="170"/>
      <c r="B47" s="126" t="s">
        <v>377</v>
      </c>
      <c r="C47" s="127">
        <v>0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7">
        <v>0</v>
      </c>
      <c r="T47" s="127">
        <v>0</v>
      </c>
      <c r="U47" s="127">
        <v>0</v>
      </c>
      <c r="V47" s="127">
        <v>0</v>
      </c>
      <c r="W47" s="127">
        <v>0</v>
      </c>
      <c r="X47" s="127">
        <v>0</v>
      </c>
      <c r="Y47" s="127">
        <v>0</v>
      </c>
      <c r="Z47" s="127">
        <v>0</v>
      </c>
      <c r="AA47" s="127">
        <v>0</v>
      </c>
      <c r="AB47" s="127">
        <v>0</v>
      </c>
      <c r="AC47" s="127">
        <v>0</v>
      </c>
      <c r="AD47" s="127">
        <v>0</v>
      </c>
      <c r="AE47" s="127">
        <v>0</v>
      </c>
      <c r="AF47" s="155">
        <f t="shared" si="0"/>
        <v>0</v>
      </c>
      <c r="AG47" s="171" t="s">
        <v>379</v>
      </c>
    </row>
    <row r="48" spans="1:33" x14ac:dyDescent="0.2">
      <c r="A48" s="170">
        <v>527</v>
      </c>
      <c r="B48" s="126" t="s">
        <v>71</v>
      </c>
      <c r="C48" s="127">
        <v>1916465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0</v>
      </c>
      <c r="O48" s="127">
        <v>0</v>
      </c>
      <c r="P48" s="127">
        <v>0</v>
      </c>
      <c r="Q48" s="127">
        <v>0</v>
      </c>
      <c r="R48" s="127">
        <v>0</v>
      </c>
      <c r="S48" s="127">
        <v>0</v>
      </c>
      <c r="T48" s="127">
        <v>0</v>
      </c>
      <c r="U48" s="127">
        <v>0</v>
      </c>
      <c r="V48" s="127">
        <v>0</v>
      </c>
      <c r="W48" s="127">
        <v>0</v>
      </c>
      <c r="X48" s="127">
        <v>0</v>
      </c>
      <c r="Y48" s="127">
        <v>0</v>
      </c>
      <c r="Z48" s="127">
        <v>0</v>
      </c>
      <c r="AA48" s="127">
        <v>0</v>
      </c>
      <c r="AB48" s="127">
        <v>0</v>
      </c>
      <c r="AC48" s="127">
        <v>0</v>
      </c>
      <c r="AD48" s="127">
        <v>0</v>
      </c>
      <c r="AE48" s="127">
        <v>0</v>
      </c>
      <c r="AF48" s="155">
        <f t="shared" si="0"/>
        <v>1916465</v>
      </c>
      <c r="AG48" s="171" t="s">
        <v>100</v>
      </c>
    </row>
    <row r="49" spans="1:34" x14ac:dyDescent="0.2">
      <c r="A49" s="170">
        <v>531</v>
      </c>
      <c r="B49" s="126" t="s">
        <v>71</v>
      </c>
      <c r="C49" s="127">
        <v>-75</v>
      </c>
      <c r="D49" s="127">
        <v>0</v>
      </c>
      <c r="E49" s="127">
        <v>0</v>
      </c>
      <c r="F49" s="127"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7">
        <v>0</v>
      </c>
      <c r="P49" s="127">
        <v>0</v>
      </c>
      <c r="Q49" s="127">
        <v>0</v>
      </c>
      <c r="R49" s="127">
        <v>0</v>
      </c>
      <c r="S49" s="127">
        <v>0</v>
      </c>
      <c r="T49" s="127">
        <v>0</v>
      </c>
      <c r="U49" s="127">
        <v>0</v>
      </c>
      <c r="V49" s="127">
        <v>0</v>
      </c>
      <c r="W49" s="127">
        <v>0</v>
      </c>
      <c r="X49" s="127">
        <v>0</v>
      </c>
      <c r="Y49" s="127">
        <v>0</v>
      </c>
      <c r="Z49" s="127">
        <v>0</v>
      </c>
      <c r="AA49" s="127">
        <v>0</v>
      </c>
      <c r="AB49" s="127">
        <v>0</v>
      </c>
      <c r="AC49" s="127">
        <v>0</v>
      </c>
      <c r="AD49" s="127">
        <v>0</v>
      </c>
      <c r="AE49" s="127">
        <v>0</v>
      </c>
      <c r="AF49" s="155">
        <f t="shared" si="0"/>
        <v>-75</v>
      </c>
      <c r="AG49" s="171" t="s">
        <v>117</v>
      </c>
    </row>
    <row r="50" spans="1:34" x14ac:dyDescent="0.2">
      <c r="A50" s="170">
        <v>542</v>
      </c>
      <c r="B50" s="126" t="s">
        <v>60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v>0</v>
      </c>
      <c r="I50" s="127">
        <v>0</v>
      </c>
      <c r="J50" s="127">
        <v>0</v>
      </c>
      <c r="K50" s="127">
        <v>0</v>
      </c>
      <c r="L50" s="127">
        <v>0</v>
      </c>
      <c r="M50" s="127">
        <v>0</v>
      </c>
      <c r="N50" s="127">
        <v>0</v>
      </c>
      <c r="O50" s="127">
        <v>0</v>
      </c>
      <c r="P50" s="127">
        <v>0</v>
      </c>
      <c r="Q50" s="127">
        <v>0</v>
      </c>
      <c r="R50" s="127">
        <v>0</v>
      </c>
      <c r="S50" s="127">
        <v>0</v>
      </c>
      <c r="T50" s="127">
        <v>0</v>
      </c>
      <c r="U50" s="127">
        <v>0</v>
      </c>
      <c r="V50" s="127">
        <v>0</v>
      </c>
      <c r="W50" s="127">
        <v>0</v>
      </c>
      <c r="X50" s="127">
        <v>0</v>
      </c>
      <c r="Y50" s="127">
        <v>0</v>
      </c>
      <c r="Z50" s="127">
        <v>0</v>
      </c>
      <c r="AA50" s="127">
        <v>0</v>
      </c>
      <c r="AB50" s="127">
        <v>0</v>
      </c>
      <c r="AC50" s="127">
        <v>0</v>
      </c>
      <c r="AD50" s="127">
        <v>0</v>
      </c>
      <c r="AE50" s="127">
        <v>0</v>
      </c>
      <c r="AF50" s="155">
        <f t="shared" si="0"/>
        <v>0</v>
      </c>
      <c r="AG50" s="171" t="s">
        <v>161</v>
      </c>
    </row>
    <row r="51" spans="1:34" x14ac:dyDescent="0.2">
      <c r="A51" s="170">
        <v>545</v>
      </c>
      <c r="B51" s="126" t="s">
        <v>59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7">
        <v>0</v>
      </c>
      <c r="T51" s="127">
        <v>0</v>
      </c>
      <c r="U51" s="127">
        <v>0</v>
      </c>
      <c r="V51" s="127">
        <v>0</v>
      </c>
      <c r="W51" s="127">
        <v>0</v>
      </c>
      <c r="X51" s="127">
        <v>0</v>
      </c>
      <c r="Y51" s="127">
        <v>0</v>
      </c>
      <c r="Z51" s="127">
        <v>0</v>
      </c>
      <c r="AA51" s="127">
        <v>0</v>
      </c>
      <c r="AB51" s="127">
        <v>0</v>
      </c>
      <c r="AC51" s="127">
        <v>0</v>
      </c>
      <c r="AD51" s="127">
        <v>0</v>
      </c>
      <c r="AE51" s="127">
        <v>0</v>
      </c>
      <c r="AF51" s="155">
        <f t="shared" si="0"/>
        <v>0</v>
      </c>
      <c r="AG51" s="171" t="s">
        <v>192</v>
      </c>
    </row>
    <row r="52" spans="1:34" x14ac:dyDescent="0.2">
      <c r="A52" s="170">
        <v>549</v>
      </c>
      <c r="B52" s="126" t="s">
        <v>60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0</v>
      </c>
      <c r="S52" s="127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  <c r="AB52" s="127">
        <v>0</v>
      </c>
      <c r="AC52" s="127">
        <v>0</v>
      </c>
      <c r="AD52" s="127">
        <v>0</v>
      </c>
      <c r="AE52" s="127">
        <v>0</v>
      </c>
      <c r="AF52" s="155">
        <f t="shared" si="0"/>
        <v>0</v>
      </c>
      <c r="AG52" s="171" t="s">
        <v>281</v>
      </c>
    </row>
    <row r="53" spans="1:34" x14ac:dyDescent="0.2">
      <c r="A53" s="170"/>
      <c r="B53" s="126" t="s">
        <v>61</v>
      </c>
      <c r="C53" s="127">
        <v>20982.18</v>
      </c>
      <c r="D53" s="127">
        <v>1390.73</v>
      </c>
      <c r="E53" s="127">
        <v>1553.1</v>
      </c>
      <c r="F53" s="127"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v>0</v>
      </c>
      <c r="M53" s="127">
        <v>0</v>
      </c>
      <c r="N53" s="127">
        <v>0</v>
      </c>
      <c r="O53" s="127">
        <v>0</v>
      </c>
      <c r="P53" s="127">
        <v>13157</v>
      </c>
      <c r="Q53" s="127">
        <v>0</v>
      </c>
      <c r="R53" s="127">
        <v>20</v>
      </c>
      <c r="S53" s="127">
        <v>0</v>
      </c>
      <c r="T53" s="127">
        <v>0</v>
      </c>
      <c r="U53" s="127">
        <v>625.95000000000005</v>
      </c>
      <c r="V53" s="127">
        <v>0</v>
      </c>
      <c r="W53" s="127">
        <v>0</v>
      </c>
      <c r="X53" s="127">
        <v>20.23</v>
      </c>
      <c r="Y53" s="127">
        <v>0</v>
      </c>
      <c r="Z53" s="127">
        <v>1568.32</v>
      </c>
      <c r="AA53" s="127">
        <v>5248.53</v>
      </c>
      <c r="AB53" s="127">
        <v>3536.52</v>
      </c>
      <c r="AC53" s="127">
        <v>1897.92</v>
      </c>
      <c r="AD53" s="127">
        <v>0</v>
      </c>
      <c r="AE53" s="127">
        <v>0</v>
      </c>
      <c r="AF53" s="155">
        <f t="shared" si="0"/>
        <v>50000.479999999989</v>
      </c>
      <c r="AG53" s="171" t="s">
        <v>101</v>
      </c>
    </row>
    <row r="54" spans="1:34" x14ac:dyDescent="0.2">
      <c r="A54" s="170"/>
      <c r="B54" s="126" t="s">
        <v>62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v>0</v>
      </c>
      <c r="I54" s="127">
        <v>0</v>
      </c>
      <c r="J54" s="127">
        <v>0</v>
      </c>
      <c r="K54" s="127">
        <v>0</v>
      </c>
      <c r="L54" s="127">
        <v>0</v>
      </c>
      <c r="M54" s="127">
        <v>0</v>
      </c>
      <c r="N54" s="127">
        <v>0</v>
      </c>
      <c r="O54" s="127">
        <v>0</v>
      </c>
      <c r="P54" s="127">
        <v>0</v>
      </c>
      <c r="Q54" s="127">
        <v>0</v>
      </c>
      <c r="R54" s="127">
        <v>0</v>
      </c>
      <c r="S54" s="127">
        <v>0</v>
      </c>
      <c r="T54" s="127">
        <v>0</v>
      </c>
      <c r="U54" s="127">
        <v>0</v>
      </c>
      <c r="V54" s="127">
        <v>0</v>
      </c>
      <c r="W54" s="127">
        <v>0</v>
      </c>
      <c r="X54" s="127">
        <v>0</v>
      </c>
      <c r="Y54" s="127">
        <v>0</v>
      </c>
      <c r="Z54" s="127">
        <v>0</v>
      </c>
      <c r="AA54" s="127">
        <v>0</v>
      </c>
      <c r="AB54" s="127">
        <v>0</v>
      </c>
      <c r="AC54" s="127">
        <v>0</v>
      </c>
      <c r="AD54" s="127">
        <v>0</v>
      </c>
      <c r="AE54" s="127">
        <v>0</v>
      </c>
      <c r="AF54" s="155">
        <f t="shared" si="0"/>
        <v>0</v>
      </c>
      <c r="AG54" s="171" t="s">
        <v>118</v>
      </c>
    </row>
    <row r="55" spans="1:34" x14ac:dyDescent="0.2">
      <c r="A55" s="170"/>
      <c r="B55" s="126" t="s">
        <v>63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0</v>
      </c>
      <c r="S55" s="127">
        <v>0</v>
      </c>
      <c r="T55" s="127">
        <v>0</v>
      </c>
      <c r="U55" s="127">
        <v>0</v>
      </c>
      <c r="V55" s="127">
        <v>0</v>
      </c>
      <c r="W55" s="127">
        <v>0</v>
      </c>
      <c r="X55" s="127">
        <v>0</v>
      </c>
      <c r="Y55" s="127">
        <v>0</v>
      </c>
      <c r="Z55" s="127">
        <v>0</v>
      </c>
      <c r="AA55" s="127">
        <v>0</v>
      </c>
      <c r="AB55" s="127">
        <v>0</v>
      </c>
      <c r="AC55" s="127">
        <v>0</v>
      </c>
      <c r="AD55" s="127">
        <v>0</v>
      </c>
      <c r="AE55" s="127">
        <v>0</v>
      </c>
      <c r="AF55" s="155">
        <f t="shared" si="0"/>
        <v>0</v>
      </c>
      <c r="AG55" s="171" t="s">
        <v>102</v>
      </c>
    </row>
    <row r="56" spans="1:34" x14ac:dyDescent="0.2">
      <c r="A56" s="170"/>
      <c r="B56" s="126" t="s">
        <v>64</v>
      </c>
      <c r="C56" s="127">
        <v>0</v>
      </c>
      <c r="D56" s="127">
        <v>0</v>
      </c>
      <c r="E56" s="127">
        <v>0</v>
      </c>
      <c r="F56" s="127">
        <v>0</v>
      </c>
      <c r="G56" s="127">
        <v>0</v>
      </c>
      <c r="H56" s="127">
        <v>0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7">
        <v>0</v>
      </c>
      <c r="T56" s="127">
        <v>0</v>
      </c>
      <c r="U56" s="127">
        <v>0</v>
      </c>
      <c r="V56" s="127">
        <v>0</v>
      </c>
      <c r="W56" s="127">
        <v>0</v>
      </c>
      <c r="X56" s="127">
        <v>0</v>
      </c>
      <c r="Y56" s="127">
        <v>0</v>
      </c>
      <c r="Z56" s="127">
        <v>0</v>
      </c>
      <c r="AA56" s="127">
        <v>0</v>
      </c>
      <c r="AB56" s="127">
        <v>0</v>
      </c>
      <c r="AC56" s="127">
        <v>0</v>
      </c>
      <c r="AD56" s="127">
        <v>0</v>
      </c>
      <c r="AE56" s="127">
        <v>0</v>
      </c>
      <c r="AF56" s="155">
        <f t="shared" si="0"/>
        <v>0</v>
      </c>
      <c r="AG56" s="171" t="s">
        <v>37</v>
      </c>
    </row>
    <row r="57" spans="1:34" x14ac:dyDescent="0.2">
      <c r="A57" s="170"/>
      <c r="B57" s="126" t="s">
        <v>65</v>
      </c>
      <c r="C57" s="127">
        <v>0</v>
      </c>
      <c r="D57" s="127">
        <v>0</v>
      </c>
      <c r="E57" s="127">
        <v>0</v>
      </c>
      <c r="F57" s="127"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7">
        <v>0</v>
      </c>
      <c r="T57" s="127">
        <v>0</v>
      </c>
      <c r="U57" s="127">
        <v>0</v>
      </c>
      <c r="V57" s="127">
        <v>0</v>
      </c>
      <c r="W57" s="127">
        <v>0</v>
      </c>
      <c r="X57" s="127">
        <v>0</v>
      </c>
      <c r="Y57" s="127">
        <v>0</v>
      </c>
      <c r="Z57" s="127">
        <v>0</v>
      </c>
      <c r="AA57" s="127">
        <v>0</v>
      </c>
      <c r="AB57" s="127">
        <v>0</v>
      </c>
      <c r="AC57" s="127">
        <v>0</v>
      </c>
      <c r="AD57" s="127">
        <v>0</v>
      </c>
      <c r="AE57" s="127">
        <v>0</v>
      </c>
      <c r="AF57" s="155">
        <f t="shared" si="0"/>
        <v>0</v>
      </c>
      <c r="AG57" s="171" t="s">
        <v>103</v>
      </c>
    </row>
    <row r="58" spans="1:34" x14ac:dyDescent="0.2">
      <c r="A58" s="170"/>
      <c r="B58" s="126" t="s">
        <v>67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v>0</v>
      </c>
      <c r="I58" s="127">
        <v>0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127">
        <v>0</v>
      </c>
      <c r="Q58" s="127">
        <v>0</v>
      </c>
      <c r="R58" s="127">
        <v>0</v>
      </c>
      <c r="S58" s="127">
        <v>0</v>
      </c>
      <c r="T58" s="127">
        <v>0</v>
      </c>
      <c r="U58" s="127">
        <v>0</v>
      </c>
      <c r="V58" s="127">
        <v>0</v>
      </c>
      <c r="W58" s="127">
        <v>0</v>
      </c>
      <c r="X58" s="127">
        <v>0</v>
      </c>
      <c r="Y58" s="127">
        <v>0</v>
      </c>
      <c r="Z58" s="127">
        <v>0</v>
      </c>
      <c r="AA58" s="127">
        <v>0</v>
      </c>
      <c r="AB58" s="127">
        <v>0</v>
      </c>
      <c r="AC58" s="127">
        <v>0</v>
      </c>
      <c r="AD58" s="127">
        <v>0</v>
      </c>
      <c r="AE58" s="127">
        <v>0</v>
      </c>
      <c r="AF58" s="155">
        <f t="shared" si="0"/>
        <v>0</v>
      </c>
      <c r="AG58" s="171" t="s">
        <v>119</v>
      </c>
    </row>
    <row r="59" spans="1:34" x14ac:dyDescent="0.2">
      <c r="A59" s="170"/>
      <c r="B59" s="126" t="s">
        <v>73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0</v>
      </c>
      <c r="S59" s="127">
        <v>0</v>
      </c>
      <c r="T59" s="127">
        <v>0</v>
      </c>
      <c r="U59" s="127">
        <v>0</v>
      </c>
      <c r="V59" s="127">
        <v>0</v>
      </c>
      <c r="W59" s="127">
        <v>0</v>
      </c>
      <c r="X59" s="127">
        <v>0</v>
      </c>
      <c r="Y59" s="127">
        <v>0</v>
      </c>
      <c r="Z59" s="127">
        <v>0</v>
      </c>
      <c r="AA59" s="127">
        <v>0</v>
      </c>
      <c r="AB59" s="127">
        <v>0</v>
      </c>
      <c r="AC59" s="127">
        <v>0</v>
      </c>
      <c r="AD59" s="127">
        <v>0</v>
      </c>
      <c r="AE59" s="127">
        <v>0</v>
      </c>
      <c r="AF59" s="155">
        <f t="shared" si="0"/>
        <v>0</v>
      </c>
      <c r="AG59" s="171" t="s">
        <v>158</v>
      </c>
    </row>
    <row r="60" spans="1:34" x14ac:dyDescent="0.2">
      <c r="A60" s="170"/>
      <c r="B60" s="126" t="s">
        <v>205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v>0</v>
      </c>
      <c r="I60" s="127">
        <v>0</v>
      </c>
      <c r="J60" s="127">
        <v>0</v>
      </c>
      <c r="K60" s="127">
        <v>0</v>
      </c>
      <c r="L60" s="127">
        <v>0</v>
      </c>
      <c r="M60" s="127">
        <v>0</v>
      </c>
      <c r="N60" s="127">
        <v>0</v>
      </c>
      <c r="O60" s="127">
        <v>0</v>
      </c>
      <c r="P60" s="127">
        <v>0</v>
      </c>
      <c r="Q60" s="127">
        <v>0</v>
      </c>
      <c r="R60" s="127">
        <v>0</v>
      </c>
      <c r="S60" s="127">
        <v>0</v>
      </c>
      <c r="T60" s="127">
        <v>0</v>
      </c>
      <c r="U60" s="127">
        <v>0</v>
      </c>
      <c r="V60" s="127">
        <v>0</v>
      </c>
      <c r="W60" s="127">
        <v>0</v>
      </c>
      <c r="X60" s="127">
        <v>0</v>
      </c>
      <c r="Y60" s="127">
        <v>0</v>
      </c>
      <c r="Z60" s="127">
        <v>0</v>
      </c>
      <c r="AA60" s="127">
        <v>0</v>
      </c>
      <c r="AB60" s="127">
        <v>0</v>
      </c>
      <c r="AC60" s="127">
        <v>0</v>
      </c>
      <c r="AD60" s="127">
        <v>0</v>
      </c>
      <c r="AE60" s="127">
        <v>0</v>
      </c>
      <c r="AF60" s="155">
        <f t="shared" si="0"/>
        <v>0</v>
      </c>
      <c r="AG60" s="171" t="s">
        <v>265</v>
      </c>
    </row>
    <row r="61" spans="1:34" x14ac:dyDescent="0.2">
      <c r="A61" s="170"/>
      <c r="B61" s="126" t="s">
        <v>69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127">
        <v>0</v>
      </c>
      <c r="Q61" s="127">
        <v>0</v>
      </c>
      <c r="R61" s="127">
        <v>0</v>
      </c>
      <c r="S61" s="127">
        <v>0</v>
      </c>
      <c r="T61" s="127">
        <v>0</v>
      </c>
      <c r="U61" s="127">
        <v>0</v>
      </c>
      <c r="V61" s="127">
        <v>0</v>
      </c>
      <c r="W61" s="127">
        <v>0</v>
      </c>
      <c r="X61" s="127">
        <v>0</v>
      </c>
      <c r="Y61" s="127">
        <v>0</v>
      </c>
      <c r="Z61" s="127">
        <v>0</v>
      </c>
      <c r="AA61" s="127">
        <v>0</v>
      </c>
      <c r="AB61" s="127">
        <v>0</v>
      </c>
      <c r="AC61" s="127">
        <v>0</v>
      </c>
      <c r="AD61" s="127">
        <v>0</v>
      </c>
      <c r="AE61" s="127">
        <v>0</v>
      </c>
      <c r="AF61" s="155">
        <f t="shared" si="0"/>
        <v>0</v>
      </c>
      <c r="AG61" s="171" t="s">
        <v>266</v>
      </c>
    </row>
    <row r="62" spans="1:34" x14ac:dyDescent="0.2">
      <c r="A62" s="170"/>
      <c r="B62" s="126" t="s">
        <v>74</v>
      </c>
      <c r="C62" s="127">
        <v>0.71</v>
      </c>
      <c r="D62" s="127">
        <v>0</v>
      </c>
      <c r="E62" s="127">
        <v>0</v>
      </c>
      <c r="F62" s="127">
        <v>0</v>
      </c>
      <c r="G62" s="127">
        <v>0</v>
      </c>
      <c r="H62" s="127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0.3</v>
      </c>
      <c r="P62" s="127">
        <v>0</v>
      </c>
      <c r="Q62" s="127">
        <v>0</v>
      </c>
      <c r="R62" s="127">
        <v>0</v>
      </c>
      <c r="S62" s="127">
        <v>0</v>
      </c>
      <c r="T62" s="127">
        <v>0</v>
      </c>
      <c r="U62" s="127">
        <v>0</v>
      </c>
      <c r="V62" s="127">
        <v>0</v>
      </c>
      <c r="W62" s="127">
        <v>0</v>
      </c>
      <c r="X62" s="127">
        <v>0</v>
      </c>
      <c r="Y62" s="127">
        <v>0</v>
      </c>
      <c r="Z62" s="127">
        <v>-0.32</v>
      </c>
      <c r="AA62" s="127">
        <v>-0.08</v>
      </c>
      <c r="AB62" s="127">
        <v>-0.76</v>
      </c>
      <c r="AC62" s="127">
        <v>0</v>
      </c>
      <c r="AD62" s="127">
        <v>0</v>
      </c>
      <c r="AE62" s="127">
        <v>0</v>
      </c>
      <c r="AF62" s="155">
        <f t="shared" si="0"/>
        <v>-0.15000000000000002</v>
      </c>
      <c r="AG62" s="171" t="s">
        <v>35</v>
      </c>
    </row>
    <row r="63" spans="1:34" x14ac:dyDescent="0.2">
      <c r="A63" s="170"/>
      <c r="B63" s="126" t="s">
        <v>75</v>
      </c>
      <c r="C63" s="127">
        <v>351827.73</v>
      </c>
      <c r="D63" s="127">
        <v>0</v>
      </c>
      <c r="E63" s="127">
        <v>0</v>
      </c>
      <c r="F63" s="127"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7">
        <v>0</v>
      </c>
      <c r="T63" s="127">
        <v>0</v>
      </c>
      <c r="U63" s="127">
        <v>0</v>
      </c>
      <c r="V63" s="127">
        <v>0</v>
      </c>
      <c r="W63" s="127">
        <v>0</v>
      </c>
      <c r="X63" s="127">
        <v>0</v>
      </c>
      <c r="Y63" s="127">
        <v>0</v>
      </c>
      <c r="Z63" s="127">
        <v>0</v>
      </c>
      <c r="AA63" s="127">
        <v>0</v>
      </c>
      <c r="AB63" s="127">
        <v>0</v>
      </c>
      <c r="AC63" s="127">
        <v>0</v>
      </c>
      <c r="AD63" s="127">
        <v>0</v>
      </c>
      <c r="AE63" s="127">
        <v>0</v>
      </c>
      <c r="AF63" s="155">
        <f t="shared" si="0"/>
        <v>351827.73</v>
      </c>
      <c r="AG63" s="171" t="s">
        <v>104</v>
      </c>
      <c r="AH63" s="61"/>
    </row>
    <row r="64" spans="1:34" x14ac:dyDescent="0.2">
      <c r="A64" s="170"/>
      <c r="B64" s="126" t="s">
        <v>70</v>
      </c>
      <c r="C64" s="127">
        <v>29896.2</v>
      </c>
      <c r="D64" s="127">
        <v>0</v>
      </c>
      <c r="E64" s="127">
        <v>0</v>
      </c>
      <c r="F64" s="127">
        <v>0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127">
        <v>0</v>
      </c>
      <c r="Q64" s="127">
        <v>0</v>
      </c>
      <c r="R64" s="127">
        <v>0</v>
      </c>
      <c r="S64" s="127">
        <v>0</v>
      </c>
      <c r="T64" s="127">
        <v>0</v>
      </c>
      <c r="U64" s="127">
        <v>0</v>
      </c>
      <c r="V64" s="127">
        <v>0</v>
      </c>
      <c r="W64" s="127">
        <v>0</v>
      </c>
      <c r="X64" s="127">
        <v>0</v>
      </c>
      <c r="Y64" s="127">
        <v>0</v>
      </c>
      <c r="Z64" s="127">
        <v>0</v>
      </c>
      <c r="AA64" s="127">
        <v>0</v>
      </c>
      <c r="AB64" s="127">
        <v>0</v>
      </c>
      <c r="AC64" s="127">
        <v>0</v>
      </c>
      <c r="AD64" s="127">
        <v>0</v>
      </c>
      <c r="AE64" s="127">
        <v>0</v>
      </c>
      <c r="AF64" s="155">
        <f t="shared" si="0"/>
        <v>29896.2</v>
      </c>
      <c r="AG64" s="171" t="s">
        <v>120</v>
      </c>
    </row>
    <row r="65" spans="1:33" x14ac:dyDescent="0.2">
      <c r="A65" s="170"/>
      <c r="B65" s="126" t="s">
        <v>282</v>
      </c>
      <c r="C65" s="127">
        <v>0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127">
        <v>0</v>
      </c>
      <c r="Q65" s="127">
        <v>0</v>
      </c>
      <c r="R65" s="127">
        <v>0</v>
      </c>
      <c r="S65" s="127">
        <v>0</v>
      </c>
      <c r="T65" s="127">
        <v>0</v>
      </c>
      <c r="U65" s="127">
        <v>0</v>
      </c>
      <c r="V65" s="127">
        <v>0</v>
      </c>
      <c r="W65" s="127">
        <v>0</v>
      </c>
      <c r="X65" s="127">
        <v>0</v>
      </c>
      <c r="Y65" s="127">
        <v>0</v>
      </c>
      <c r="Z65" s="127">
        <v>0</v>
      </c>
      <c r="AA65" s="127">
        <v>0</v>
      </c>
      <c r="AB65" s="127">
        <v>0</v>
      </c>
      <c r="AC65" s="127">
        <v>0</v>
      </c>
      <c r="AD65" s="127">
        <v>0</v>
      </c>
      <c r="AE65" s="127">
        <v>0</v>
      </c>
      <c r="AF65" s="155">
        <f t="shared" si="0"/>
        <v>0</v>
      </c>
      <c r="AG65" s="171" t="s">
        <v>283</v>
      </c>
    </row>
    <row r="66" spans="1:33" x14ac:dyDescent="0.2">
      <c r="A66" s="170"/>
      <c r="B66" s="126" t="s">
        <v>76</v>
      </c>
      <c r="C66" s="127">
        <v>0</v>
      </c>
      <c r="D66" s="127">
        <v>0</v>
      </c>
      <c r="E66" s="127">
        <v>0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7">
        <v>0</v>
      </c>
      <c r="L66" s="127">
        <v>272413.5</v>
      </c>
      <c r="M66" s="127">
        <v>0</v>
      </c>
      <c r="N66" s="127">
        <v>0</v>
      </c>
      <c r="O66" s="127">
        <v>0</v>
      </c>
      <c r="P66" s="127">
        <v>0</v>
      </c>
      <c r="Q66" s="127">
        <v>0</v>
      </c>
      <c r="R66" s="127">
        <v>0</v>
      </c>
      <c r="S66" s="127">
        <v>0</v>
      </c>
      <c r="T66" s="127">
        <v>0</v>
      </c>
      <c r="U66" s="127">
        <v>0</v>
      </c>
      <c r="V66" s="127">
        <v>0</v>
      </c>
      <c r="W66" s="127">
        <v>0</v>
      </c>
      <c r="X66" s="127">
        <v>0</v>
      </c>
      <c r="Y66" s="127">
        <v>0</v>
      </c>
      <c r="Z66" s="127">
        <v>0</v>
      </c>
      <c r="AA66" s="127">
        <v>31200</v>
      </c>
      <c r="AB66" s="127">
        <v>0</v>
      </c>
      <c r="AC66" s="127">
        <v>451034.28</v>
      </c>
      <c r="AD66" s="127">
        <v>0</v>
      </c>
      <c r="AE66" s="127">
        <v>0</v>
      </c>
      <c r="AF66" s="155">
        <f t="shared" si="0"/>
        <v>754647.78</v>
      </c>
      <c r="AG66" s="171" t="s">
        <v>382</v>
      </c>
    </row>
    <row r="67" spans="1:33" x14ac:dyDescent="0.2">
      <c r="A67" s="170"/>
      <c r="B67" s="126" t="s">
        <v>149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v>0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7">
        <v>0</v>
      </c>
      <c r="T67" s="127">
        <v>0</v>
      </c>
      <c r="U67" s="127">
        <v>0</v>
      </c>
      <c r="V67" s="127">
        <v>0</v>
      </c>
      <c r="W67" s="127">
        <v>0</v>
      </c>
      <c r="X67" s="127">
        <v>0</v>
      </c>
      <c r="Y67" s="127">
        <v>0</v>
      </c>
      <c r="Z67" s="127">
        <v>0</v>
      </c>
      <c r="AA67" s="127">
        <v>0</v>
      </c>
      <c r="AB67" s="127">
        <v>0</v>
      </c>
      <c r="AC67" s="127">
        <v>0</v>
      </c>
      <c r="AD67" s="127">
        <v>0</v>
      </c>
      <c r="AE67" s="127">
        <v>0</v>
      </c>
      <c r="AF67" s="155">
        <f t="shared" si="0"/>
        <v>0</v>
      </c>
      <c r="AG67" s="171" t="s">
        <v>150</v>
      </c>
    </row>
    <row r="68" spans="1:33" x14ac:dyDescent="0.2">
      <c r="A68" s="170"/>
      <c r="B68" s="126" t="s">
        <v>151</v>
      </c>
      <c r="C68" s="127">
        <v>3412.33</v>
      </c>
      <c r="D68" s="127">
        <v>0</v>
      </c>
      <c r="E68" s="127">
        <v>0</v>
      </c>
      <c r="F68" s="127">
        <v>0</v>
      </c>
      <c r="G68" s="127">
        <v>0</v>
      </c>
      <c r="H68" s="127">
        <v>0</v>
      </c>
      <c r="I68" s="127">
        <v>0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147</v>
      </c>
      <c r="P68" s="127">
        <v>0</v>
      </c>
      <c r="Q68" s="127">
        <v>0</v>
      </c>
      <c r="R68" s="127">
        <v>0</v>
      </c>
      <c r="S68" s="127">
        <v>0</v>
      </c>
      <c r="T68" s="127">
        <v>0</v>
      </c>
      <c r="U68" s="127">
        <v>0</v>
      </c>
      <c r="V68" s="127">
        <v>0</v>
      </c>
      <c r="W68" s="127">
        <v>0</v>
      </c>
      <c r="X68" s="127">
        <v>0</v>
      </c>
      <c r="Y68" s="127">
        <v>0</v>
      </c>
      <c r="Z68" s="127">
        <v>0</v>
      </c>
      <c r="AA68" s="127">
        <v>0</v>
      </c>
      <c r="AB68" s="127">
        <v>0</v>
      </c>
      <c r="AC68" s="127">
        <v>0</v>
      </c>
      <c r="AD68" s="127">
        <v>0</v>
      </c>
      <c r="AE68" s="127">
        <v>0</v>
      </c>
      <c r="AF68" s="155">
        <f t="shared" ref="AF68:AF103" si="1">SUM(C68:AE68)</f>
        <v>3559.33</v>
      </c>
      <c r="AG68" s="171" t="s">
        <v>105</v>
      </c>
    </row>
    <row r="69" spans="1:33" x14ac:dyDescent="0.2">
      <c r="A69" s="170"/>
      <c r="B69" s="126" t="s">
        <v>287</v>
      </c>
      <c r="C69" s="127">
        <v>675000</v>
      </c>
      <c r="D69" s="127">
        <v>0</v>
      </c>
      <c r="E69" s="127">
        <v>0</v>
      </c>
      <c r="F69" s="127">
        <v>0</v>
      </c>
      <c r="G69" s="127">
        <v>0</v>
      </c>
      <c r="H69" s="127">
        <v>0</v>
      </c>
      <c r="I69" s="127">
        <v>0</v>
      </c>
      <c r="J69" s="127">
        <v>0</v>
      </c>
      <c r="K69" s="127">
        <v>0</v>
      </c>
      <c r="L69" s="127">
        <v>0</v>
      </c>
      <c r="M69" s="127">
        <v>0</v>
      </c>
      <c r="N69" s="127">
        <v>0</v>
      </c>
      <c r="O69" s="127">
        <v>0</v>
      </c>
      <c r="P69" s="127">
        <v>0</v>
      </c>
      <c r="Q69" s="127">
        <v>0</v>
      </c>
      <c r="R69" s="127">
        <v>0</v>
      </c>
      <c r="S69" s="127">
        <v>0</v>
      </c>
      <c r="T69" s="127">
        <v>0</v>
      </c>
      <c r="U69" s="127">
        <v>0</v>
      </c>
      <c r="V69" s="127">
        <v>0</v>
      </c>
      <c r="W69" s="127">
        <v>0</v>
      </c>
      <c r="X69" s="127">
        <v>0</v>
      </c>
      <c r="Y69" s="127">
        <v>0</v>
      </c>
      <c r="Z69" s="127">
        <v>0</v>
      </c>
      <c r="AA69" s="127">
        <v>0</v>
      </c>
      <c r="AB69" s="127">
        <v>0</v>
      </c>
      <c r="AC69" s="127">
        <v>0</v>
      </c>
      <c r="AD69" s="127">
        <v>0</v>
      </c>
      <c r="AE69" s="127">
        <v>0</v>
      </c>
      <c r="AF69" s="155">
        <f t="shared" si="1"/>
        <v>675000</v>
      </c>
      <c r="AG69" s="171" t="s">
        <v>304</v>
      </c>
    </row>
    <row r="70" spans="1:33" x14ac:dyDescent="0.2">
      <c r="A70" s="170"/>
      <c r="B70" s="126" t="s">
        <v>288</v>
      </c>
      <c r="C70" s="127">
        <v>365300</v>
      </c>
      <c r="D70" s="127">
        <v>0</v>
      </c>
      <c r="E70" s="127">
        <v>0</v>
      </c>
      <c r="F70" s="127">
        <v>0</v>
      </c>
      <c r="G70" s="127">
        <v>0</v>
      </c>
      <c r="H70" s="127">
        <v>0</v>
      </c>
      <c r="I70" s="127">
        <v>0</v>
      </c>
      <c r="J70" s="127">
        <v>0</v>
      </c>
      <c r="K70" s="127">
        <v>0</v>
      </c>
      <c r="L70" s="127">
        <v>0</v>
      </c>
      <c r="M70" s="127">
        <v>0</v>
      </c>
      <c r="N70" s="127">
        <v>0</v>
      </c>
      <c r="O70" s="127">
        <v>0</v>
      </c>
      <c r="P70" s="127">
        <v>0</v>
      </c>
      <c r="Q70" s="127">
        <v>0</v>
      </c>
      <c r="R70" s="127">
        <v>0</v>
      </c>
      <c r="S70" s="127">
        <v>0</v>
      </c>
      <c r="T70" s="127">
        <v>0</v>
      </c>
      <c r="U70" s="127">
        <v>0</v>
      </c>
      <c r="V70" s="127">
        <v>0</v>
      </c>
      <c r="W70" s="127">
        <v>0</v>
      </c>
      <c r="X70" s="127">
        <v>0</v>
      </c>
      <c r="Y70" s="127">
        <v>0</v>
      </c>
      <c r="Z70" s="127">
        <v>0</v>
      </c>
      <c r="AA70" s="127">
        <v>0</v>
      </c>
      <c r="AB70" s="127">
        <v>0</v>
      </c>
      <c r="AC70" s="127">
        <v>0</v>
      </c>
      <c r="AD70" s="127">
        <v>0</v>
      </c>
      <c r="AE70" s="127">
        <v>0</v>
      </c>
      <c r="AF70" s="155">
        <f t="shared" si="1"/>
        <v>365300</v>
      </c>
      <c r="AG70" s="171" t="s">
        <v>303</v>
      </c>
    </row>
    <row r="71" spans="1:33" x14ac:dyDescent="0.2">
      <c r="A71" s="170"/>
      <c r="B71" s="126" t="s">
        <v>289</v>
      </c>
      <c r="C71" s="127">
        <v>113200</v>
      </c>
      <c r="D71" s="127">
        <v>0</v>
      </c>
      <c r="E71" s="127">
        <v>0</v>
      </c>
      <c r="F71" s="127"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22000</v>
      </c>
      <c r="S71" s="127">
        <v>462000</v>
      </c>
      <c r="T71" s="127">
        <v>0</v>
      </c>
      <c r="U71" s="127">
        <v>0</v>
      </c>
      <c r="V71" s="127">
        <v>0</v>
      </c>
      <c r="W71" s="127">
        <v>0</v>
      </c>
      <c r="X71" s="127">
        <v>0</v>
      </c>
      <c r="Y71" s="127">
        <v>0</v>
      </c>
      <c r="Z71" s="127">
        <v>0</v>
      </c>
      <c r="AA71" s="127">
        <v>1376800</v>
      </c>
      <c r="AB71" s="127">
        <v>0</v>
      </c>
      <c r="AC71" s="127">
        <v>0</v>
      </c>
      <c r="AD71" s="127">
        <v>0</v>
      </c>
      <c r="AE71" s="127">
        <v>0</v>
      </c>
      <c r="AF71" s="155">
        <f t="shared" si="1"/>
        <v>1974000</v>
      </c>
      <c r="AG71" s="171" t="s">
        <v>150</v>
      </c>
    </row>
    <row r="72" spans="1:33" x14ac:dyDescent="0.2">
      <c r="A72" s="170"/>
      <c r="B72" s="126" t="s">
        <v>351</v>
      </c>
      <c r="C72" s="127">
        <v>240000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7">
        <v>0</v>
      </c>
      <c r="T72" s="127">
        <v>0</v>
      </c>
      <c r="U72" s="127">
        <v>0</v>
      </c>
      <c r="V72" s="127">
        <v>0</v>
      </c>
      <c r="W72" s="127">
        <v>0</v>
      </c>
      <c r="X72" s="127">
        <v>0</v>
      </c>
      <c r="Y72" s="127">
        <v>0</v>
      </c>
      <c r="Z72" s="127">
        <v>0</v>
      </c>
      <c r="AA72" s="127">
        <v>0</v>
      </c>
      <c r="AB72" s="127">
        <v>0</v>
      </c>
      <c r="AC72" s="127">
        <v>0</v>
      </c>
      <c r="AD72" s="127">
        <v>0</v>
      </c>
      <c r="AE72" s="127">
        <v>0</v>
      </c>
      <c r="AF72" s="155">
        <f t="shared" si="1"/>
        <v>240000</v>
      </c>
      <c r="AG72" s="171" t="s">
        <v>352</v>
      </c>
    </row>
    <row r="73" spans="1:33" x14ac:dyDescent="0.2">
      <c r="A73" s="170"/>
      <c r="B73" s="126" t="s">
        <v>290</v>
      </c>
      <c r="C73" s="127">
        <v>3295050</v>
      </c>
      <c r="D73" s="127">
        <v>0</v>
      </c>
      <c r="E73" s="127">
        <v>0</v>
      </c>
      <c r="F73" s="127"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40000</v>
      </c>
      <c r="L73" s="127">
        <v>0</v>
      </c>
      <c r="M73" s="127"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0</v>
      </c>
      <c r="S73" s="127">
        <v>0</v>
      </c>
      <c r="T73" s="127">
        <v>0</v>
      </c>
      <c r="U73" s="127">
        <v>0</v>
      </c>
      <c r="V73" s="127">
        <v>0</v>
      </c>
      <c r="W73" s="127">
        <v>0</v>
      </c>
      <c r="X73" s="127">
        <v>0</v>
      </c>
      <c r="Y73" s="127">
        <v>0</v>
      </c>
      <c r="Z73" s="127">
        <v>0</v>
      </c>
      <c r="AA73" s="127">
        <v>0</v>
      </c>
      <c r="AB73" s="127">
        <v>0</v>
      </c>
      <c r="AC73" s="127">
        <v>0</v>
      </c>
      <c r="AD73" s="127">
        <v>0</v>
      </c>
      <c r="AE73" s="127">
        <v>0</v>
      </c>
      <c r="AF73" s="155">
        <f t="shared" si="1"/>
        <v>3335050</v>
      </c>
      <c r="AG73" s="171" t="s">
        <v>297</v>
      </c>
    </row>
    <row r="74" spans="1:33" x14ac:dyDescent="0.2">
      <c r="A74" s="170"/>
      <c r="B74" s="126" t="s">
        <v>291</v>
      </c>
      <c r="C74" s="127">
        <v>55000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127">
        <v>0</v>
      </c>
      <c r="J74" s="127">
        <v>0</v>
      </c>
      <c r="K74" s="127">
        <v>0</v>
      </c>
      <c r="L74" s="127">
        <v>0</v>
      </c>
      <c r="M74" s="127">
        <v>0</v>
      </c>
      <c r="N74" s="127">
        <v>0</v>
      </c>
      <c r="O74" s="127">
        <v>0</v>
      </c>
      <c r="P74" s="127">
        <v>0</v>
      </c>
      <c r="Q74" s="127">
        <v>0</v>
      </c>
      <c r="R74" s="127">
        <v>0</v>
      </c>
      <c r="S74" s="127">
        <v>0</v>
      </c>
      <c r="T74" s="127">
        <v>0</v>
      </c>
      <c r="U74" s="127">
        <v>0</v>
      </c>
      <c r="V74" s="127">
        <v>0</v>
      </c>
      <c r="W74" s="127">
        <v>0</v>
      </c>
      <c r="X74" s="127">
        <v>0</v>
      </c>
      <c r="Y74" s="127">
        <v>0</v>
      </c>
      <c r="Z74" s="127">
        <v>0</v>
      </c>
      <c r="AA74" s="127">
        <v>0</v>
      </c>
      <c r="AB74" s="127">
        <v>0</v>
      </c>
      <c r="AC74" s="127">
        <v>0</v>
      </c>
      <c r="AD74" s="127">
        <v>0</v>
      </c>
      <c r="AE74" s="127">
        <v>0</v>
      </c>
      <c r="AF74" s="155">
        <f t="shared" si="1"/>
        <v>55000</v>
      </c>
      <c r="AG74" s="171" t="s">
        <v>309</v>
      </c>
    </row>
    <row r="75" spans="1:33" x14ac:dyDescent="0.2">
      <c r="A75" s="170"/>
      <c r="B75" s="126" t="s">
        <v>292</v>
      </c>
      <c r="C75" s="127">
        <v>83000</v>
      </c>
      <c r="D75" s="127">
        <v>0</v>
      </c>
      <c r="E75" s="127">
        <v>0</v>
      </c>
      <c r="F75" s="127">
        <v>0</v>
      </c>
      <c r="G75" s="127">
        <v>0</v>
      </c>
      <c r="H75" s="127">
        <v>0</v>
      </c>
      <c r="I75" s="127">
        <v>0</v>
      </c>
      <c r="J75" s="127">
        <v>0</v>
      </c>
      <c r="K75" s="127">
        <v>0</v>
      </c>
      <c r="L75" s="127">
        <v>0</v>
      </c>
      <c r="M75" s="127">
        <v>0</v>
      </c>
      <c r="N75" s="127">
        <v>0</v>
      </c>
      <c r="O75" s="127">
        <v>0</v>
      </c>
      <c r="P75" s="127">
        <v>0</v>
      </c>
      <c r="Q75" s="127">
        <v>0</v>
      </c>
      <c r="R75" s="127">
        <v>0</v>
      </c>
      <c r="S75" s="127">
        <v>0</v>
      </c>
      <c r="T75" s="127">
        <v>0</v>
      </c>
      <c r="U75" s="127">
        <v>0</v>
      </c>
      <c r="V75" s="127">
        <v>0</v>
      </c>
      <c r="W75" s="127">
        <v>0</v>
      </c>
      <c r="X75" s="127">
        <v>0</v>
      </c>
      <c r="Y75" s="127">
        <v>0</v>
      </c>
      <c r="Z75" s="127">
        <v>0</v>
      </c>
      <c r="AA75" s="127">
        <v>0</v>
      </c>
      <c r="AB75" s="127">
        <v>0</v>
      </c>
      <c r="AC75" s="127">
        <v>0</v>
      </c>
      <c r="AD75" s="127">
        <v>0</v>
      </c>
      <c r="AE75" s="127">
        <v>0</v>
      </c>
      <c r="AF75" s="155">
        <f t="shared" si="1"/>
        <v>83000</v>
      </c>
      <c r="AG75" s="171" t="s">
        <v>310</v>
      </c>
    </row>
    <row r="76" spans="1:33" x14ac:dyDescent="0.2">
      <c r="A76" s="170"/>
      <c r="B76" s="126" t="s">
        <v>294</v>
      </c>
      <c r="C76" s="127">
        <v>0</v>
      </c>
      <c r="D76" s="127">
        <v>0</v>
      </c>
      <c r="E76" s="127">
        <v>0</v>
      </c>
      <c r="F76" s="127">
        <v>0</v>
      </c>
      <c r="G76" s="127">
        <v>0</v>
      </c>
      <c r="H76" s="127">
        <v>162000</v>
      </c>
      <c r="I76" s="127">
        <v>0</v>
      </c>
      <c r="J76" s="127">
        <v>237000</v>
      </c>
      <c r="K76" s="127">
        <v>0</v>
      </c>
      <c r="L76" s="127">
        <v>0</v>
      </c>
      <c r="M76" s="127">
        <v>0</v>
      </c>
      <c r="N76" s="127">
        <v>0</v>
      </c>
      <c r="O76" s="127">
        <v>0</v>
      </c>
      <c r="P76" s="127">
        <v>0</v>
      </c>
      <c r="Q76" s="127">
        <v>0</v>
      </c>
      <c r="R76" s="127">
        <v>0</v>
      </c>
      <c r="S76" s="127">
        <v>0</v>
      </c>
      <c r="T76" s="127">
        <v>0</v>
      </c>
      <c r="U76" s="127">
        <v>0</v>
      </c>
      <c r="V76" s="127">
        <v>0</v>
      </c>
      <c r="W76" s="127">
        <v>0</v>
      </c>
      <c r="X76" s="127">
        <v>0</v>
      </c>
      <c r="Y76" s="127">
        <v>0</v>
      </c>
      <c r="Z76" s="127">
        <v>0</v>
      </c>
      <c r="AA76" s="127">
        <v>0</v>
      </c>
      <c r="AB76" s="127">
        <v>0</v>
      </c>
      <c r="AC76" s="127">
        <v>0</v>
      </c>
      <c r="AD76" s="127">
        <v>0</v>
      </c>
      <c r="AE76" s="127">
        <v>0</v>
      </c>
      <c r="AF76" s="155">
        <f t="shared" si="1"/>
        <v>399000</v>
      </c>
      <c r="AG76" s="171" t="s">
        <v>311</v>
      </c>
    </row>
    <row r="77" spans="1:33" x14ac:dyDescent="0.2">
      <c r="A77" s="170"/>
      <c r="B77" s="126" t="s">
        <v>293</v>
      </c>
      <c r="C77" s="127">
        <v>0</v>
      </c>
      <c r="D77" s="127">
        <v>0</v>
      </c>
      <c r="E77" s="127">
        <v>0</v>
      </c>
      <c r="F77" s="127">
        <v>0</v>
      </c>
      <c r="G77" s="127">
        <v>5027060</v>
      </c>
      <c r="H77" s="127">
        <v>0</v>
      </c>
      <c r="I77" s="127">
        <v>0</v>
      </c>
      <c r="J77" s="127">
        <v>0</v>
      </c>
      <c r="K77" s="127">
        <v>0</v>
      </c>
      <c r="L77" s="127">
        <v>0</v>
      </c>
      <c r="M77" s="127"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0</v>
      </c>
      <c r="S77" s="127">
        <v>0</v>
      </c>
      <c r="T77" s="127">
        <v>0</v>
      </c>
      <c r="U77" s="127">
        <v>0</v>
      </c>
      <c r="V77" s="127">
        <v>0</v>
      </c>
      <c r="W77" s="127">
        <v>0</v>
      </c>
      <c r="X77" s="127">
        <v>0</v>
      </c>
      <c r="Y77" s="127">
        <v>0</v>
      </c>
      <c r="Z77" s="127">
        <v>0</v>
      </c>
      <c r="AA77" s="127">
        <v>0</v>
      </c>
      <c r="AB77" s="127">
        <v>0</v>
      </c>
      <c r="AC77" s="127">
        <v>0</v>
      </c>
      <c r="AD77" s="127">
        <v>0</v>
      </c>
      <c r="AE77" s="127">
        <v>0</v>
      </c>
      <c r="AF77" s="155">
        <f t="shared" si="1"/>
        <v>5027060</v>
      </c>
      <c r="AG77" s="171" t="s">
        <v>312</v>
      </c>
    </row>
    <row r="78" spans="1:33" x14ac:dyDescent="0.2">
      <c r="A78" s="170"/>
      <c r="B78" s="126" t="s">
        <v>77</v>
      </c>
      <c r="C78" s="127">
        <v>-1140483.3999999999</v>
      </c>
      <c r="D78" s="127">
        <v>0</v>
      </c>
      <c r="E78" s="127">
        <v>0</v>
      </c>
      <c r="F78" s="127">
        <v>0</v>
      </c>
      <c r="G78" s="127">
        <v>0</v>
      </c>
      <c r="H78" s="127">
        <v>0</v>
      </c>
      <c r="I78" s="127">
        <v>3000</v>
      </c>
      <c r="J78" s="127">
        <v>0</v>
      </c>
      <c r="K78" s="127">
        <v>0</v>
      </c>
      <c r="L78" s="127">
        <v>0</v>
      </c>
      <c r="M78" s="127">
        <v>0</v>
      </c>
      <c r="N78" s="127">
        <v>0</v>
      </c>
      <c r="O78" s="127">
        <v>0</v>
      </c>
      <c r="P78" s="127">
        <v>0</v>
      </c>
      <c r="Q78" s="127">
        <v>0</v>
      </c>
      <c r="R78" s="127">
        <v>486099</v>
      </c>
      <c r="S78" s="127">
        <v>0</v>
      </c>
      <c r="T78" s="127">
        <v>0</v>
      </c>
      <c r="U78" s="127">
        <v>71529</v>
      </c>
      <c r="V78" s="127">
        <v>0</v>
      </c>
      <c r="W78" s="127">
        <v>0</v>
      </c>
      <c r="X78" s="127">
        <v>0</v>
      </c>
      <c r="Y78" s="127">
        <v>0</v>
      </c>
      <c r="Z78" s="127">
        <v>0</v>
      </c>
      <c r="AA78" s="127">
        <v>433400.4</v>
      </c>
      <c r="AB78" s="127">
        <v>0</v>
      </c>
      <c r="AC78" s="127">
        <v>787000</v>
      </c>
      <c r="AD78" s="127">
        <v>0</v>
      </c>
      <c r="AE78" s="127">
        <v>0</v>
      </c>
      <c r="AF78" s="155">
        <f t="shared" si="1"/>
        <v>640545.00000000012</v>
      </c>
      <c r="AG78" s="171" t="s">
        <v>313</v>
      </c>
    </row>
    <row r="79" spans="1:33" x14ac:dyDescent="0.2">
      <c r="A79" s="170"/>
      <c r="B79" s="126" t="s">
        <v>78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v>0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761464</v>
      </c>
      <c r="S79" s="127">
        <v>0</v>
      </c>
      <c r="T79" s="127">
        <v>0</v>
      </c>
      <c r="U79" s="127">
        <v>0</v>
      </c>
      <c r="V79" s="127">
        <v>0</v>
      </c>
      <c r="W79" s="127">
        <v>0</v>
      </c>
      <c r="X79" s="127">
        <v>0</v>
      </c>
      <c r="Y79" s="127">
        <v>0</v>
      </c>
      <c r="Z79" s="127">
        <v>0</v>
      </c>
      <c r="AA79" s="127">
        <v>0</v>
      </c>
      <c r="AB79" s="127">
        <v>0</v>
      </c>
      <c r="AC79" s="127">
        <v>0</v>
      </c>
      <c r="AD79" s="127">
        <v>0</v>
      </c>
      <c r="AE79" s="127">
        <v>0</v>
      </c>
      <c r="AF79" s="155">
        <f t="shared" si="1"/>
        <v>761464</v>
      </c>
      <c r="AG79" s="171" t="s">
        <v>106</v>
      </c>
    </row>
    <row r="80" spans="1:33" x14ac:dyDescent="0.2">
      <c r="A80" s="170">
        <v>551</v>
      </c>
      <c r="B80" s="126" t="s">
        <v>63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7">
        <v>0</v>
      </c>
      <c r="O80" s="127">
        <v>0</v>
      </c>
      <c r="P80" s="127">
        <v>0</v>
      </c>
      <c r="Q80" s="127">
        <v>0</v>
      </c>
      <c r="R80" s="127">
        <v>0</v>
      </c>
      <c r="S80" s="127">
        <v>0</v>
      </c>
      <c r="T80" s="127">
        <v>0</v>
      </c>
      <c r="U80" s="127">
        <v>0</v>
      </c>
      <c r="V80" s="127">
        <v>0</v>
      </c>
      <c r="W80" s="127">
        <v>0</v>
      </c>
      <c r="X80" s="127">
        <v>0</v>
      </c>
      <c r="Y80" s="127">
        <v>0</v>
      </c>
      <c r="Z80" s="127">
        <v>0</v>
      </c>
      <c r="AA80" s="127">
        <v>0</v>
      </c>
      <c r="AB80" s="127">
        <v>0</v>
      </c>
      <c r="AC80" s="127">
        <v>0</v>
      </c>
      <c r="AD80" s="127">
        <v>0</v>
      </c>
      <c r="AE80" s="127">
        <v>0</v>
      </c>
      <c r="AF80" s="155">
        <f t="shared" si="1"/>
        <v>0</v>
      </c>
      <c r="AG80" s="171" t="s">
        <v>152</v>
      </c>
    </row>
    <row r="81" spans="1:33" x14ac:dyDescent="0.2">
      <c r="A81" s="172">
        <v>574</v>
      </c>
      <c r="B81" s="128" t="s">
        <v>59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v>0</v>
      </c>
      <c r="I81" s="127">
        <v>0</v>
      </c>
      <c r="J81" s="127">
        <v>0</v>
      </c>
      <c r="K81" s="127">
        <v>0</v>
      </c>
      <c r="L81" s="127">
        <v>0</v>
      </c>
      <c r="M81" s="127">
        <v>0</v>
      </c>
      <c r="N81" s="127">
        <v>0</v>
      </c>
      <c r="O81" s="127">
        <v>0</v>
      </c>
      <c r="P81" s="127">
        <v>0</v>
      </c>
      <c r="Q81" s="127">
        <v>0</v>
      </c>
      <c r="R81" s="127">
        <v>0</v>
      </c>
      <c r="S81" s="127">
        <v>0</v>
      </c>
      <c r="T81" s="127">
        <v>0</v>
      </c>
      <c r="U81" s="127">
        <v>0</v>
      </c>
      <c r="V81" s="127">
        <v>0</v>
      </c>
      <c r="W81" s="127">
        <v>0</v>
      </c>
      <c r="X81" s="127">
        <v>0</v>
      </c>
      <c r="Y81" s="127">
        <v>0</v>
      </c>
      <c r="Z81" s="127">
        <v>0</v>
      </c>
      <c r="AA81" s="127">
        <v>0</v>
      </c>
      <c r="AB81" s="127">
        <v>0</v>
      </c>
      <c r="AC81" s="127">
        <v>0</v>
      </c>
      <c r="AD81" s="127">
        <v>0</v>
      </c>
      <c r="AE81" s="127">
        <v>0</v>
      </c>
      <c r="AF81" s="155">
        <f t="shared" si="1"/>
        <v>0</v>
      </c>
      <c r="AG81" s="173" t="s">
        <v>267</v>
      </c>
    </row>
    <row r="82" spans="1:33" ht="13.5" thickBot="1" x14ac:dyDescent="0.25">
      <c r="A82" s="172">
        <v>582</v>
      </c>
      <c r="B82" s="128" t="s">
        <v>79</v>
      </c>
      <c r="C82" s="127">
        <v>0</v>
      </c>
      <c r="D82" s="127">
        <v>0</v>
      </c>
      <c r="E82" s="127">
        <v>0</v>
      </c>
      <c r="F82" s="127">
        <v>0</v>
      </c>
      <c r="G82" s="127">
        <v>0</v>
      </c>
      <c r="H82" s="127">
        <v>0</v>
      </c>
      <c r="I82" s="127">
        <v>0</v>
      </c>
      <c r="J82" s="127">
        <v>0</v>
      </c>
      <c r="K82" s="127">
        <v>0</v>
      </c>
      <c r="L82" s="127">
        <v>0</v>
      </c>
      <c r="M82" s="127">
        <v>0</v>
      </c>
      <c r="N82" s="127">
        <v>0</v>
      </c>
      <c r="O82" s="127">
        <v>10620.85</v>
      </c>
      <c r="P82" s="127">
        <v>0</v>
      </c>
      <c r="Q82" s="127">
        <v>0</v>
      </c>
      <c r="R82" s="127">
        <v>0</v>
      </c>
      <c r="S82" s="127">
        <v>0</v>
      </c>
      <c r="T82" s="127">
        <v>0</v>
      </c>
      <c r="U82" s="127">
        <v>0</v>
      </c>
      <c r="V82" s="127">
        <v>0</v>
      </c>
      <c r="W82" s="127">
        <v>0</v>
      </c>
      <c r="X82" s="127">
        <v>0</v>
      </c>
      <c r="Y82" s="127">
        <v>0</v>
      </c>
      <c r="Z82" s="127">
        <v>0</v>
      </c>
      <c r="AA82" s="127">
        <v>0</v>
      </c>
      <c r="AB82" s="127">
        <v>0</v>
      </c>
      <c r="AC82" s="127">
        <v>0</v>
      </c>
      <c r="AD82" s="127">
        <v>0</v>
      </c>
      <c r="AE82" s="127">
        <v>0</v>
      </c>
      <c r="AF82" s="156">
        <f t="shared" si="1"/>
        <v>10620.85</v>
      </c>
      <c r="AG82" s="173" t="s">
        <v>268</v>
      </c>
    </row>
    <row r="83" spans="1:33" s="38" customFormat="1" ht="13.5" thickBot="1" x14ac:dyDescent="0.25">
      <c r="A83" s="129" t="s">
        <v>1</v>
      </c>
      <c r="B83" s="130"/>
      <c r="C83" s="131">
        <f t="shared" ref="C83:AF83" si="2">SUM(C4:C82)</f>
        <v>80354711.36999999</v>
      </c>
      <c r="D83" s="131">
        <f t="shared" si="2"/>
        <v>3640.73</v>
      </c>
      <c r="E83" s="131">
        <f t="shared" si="2"/>
        <v>165818.04</v>
      </c>
      <c r="F83" s="131">
        <f t="shared" si="2"/>
        <v>1610765</v>
      </c>
      <c r="G83" s="131">
        <f t="shared" si="2"/>
        <v>5027060</v>
      </c>
      <c r="H83" s="131">
        <f t="shared" si="2"/>
        <v>248336</v>
      </c>
      <c r="I83" s="131">
        <f t="shared" si="2"/>
        <v>25164</v>
      </c>
      <c r="J83" s="131">
        <f t="shared" si="2"/>
        <v>260400</v>
      </c>
      <c r="K83" s="131">
        <f t="shared" si="2"/>
        <v>500000</v>
      </c>
      <c r="L83" s="131">
        <f t="shared" si="2"/>
        <v>272413.5</v>
      </c>
      <c r="M83" s="131">
        <f t="shared" si="2"/>
        <v>12800</v>
      </c>
      <c r="N83" s="131">
        <f t="shared" si="2"/>
        <v>0</v>
      </c>
      <c r="O83" s="131">
        <f t="shared" si="2"/>
        <v>615672.77</v>
      </c>
      <c r="P83" s="131">
        <f t="shared" si="2"/>
        <v>1030344.4199999999</v>
      </c>
      <c r="Q83" s="131">
        <f t="shared" si="2"/>
        <v>0</v>
      </c>
      <c r="R83" s="131">
        <f t="shared" si="2"/>
        <v>4714053.55</v>
      </c>
      <c r="S83" s="131">
        <f t="shared" si="2"/>
        <v>1560122.9</v>
      </c>
      <c r="T83" s="131">
        <f t="shared" si="2"/>
        <v>0</v>
      </c>
      <c r="U83" s="131">
        <f>SUM(U4:U82)</f>
        <v>1339624.75</v>
      </c>
      <c r="V83" s="131">
        <f t="shared" si="2"/>
        <v>177378.25</v>
      </c>
      <c r="W83" s="131">
        <f t="shared" si="2"/>
        <v>1124433.94</v>
      </c>
      <c r="X83" s="131">
        <f>SUM(X4:X82)</f>
        <v>687831.36</v>
      </c>
      <c r="Y83" s="131">
        <f>SUM(Y4:Y82)</f>
        <v>0</v>
      </c>
      <c r="Z83" s="131">
        <f t="shared" si="2"/>
        <v>216902.51</v>
      </c>
      <c r="AA83" s="131">
        <f t="shared" si="2"/>
        <v>4903130</v>
      </c>
      <c r="AB83" s="131">
        <f t="shared" si="2"/>
        <v>34075000.000000007</v>
      </c>
      <c r="AC83" s="131">
        <f t="shared" si="2"/>
        <v>5470549.0700000003</v>
      </c>
      <c r="AD83" s="131">
        <f t="shared" si="2"/>
        <v>82952.3</v>
      </c>
      <c r="AE83" s="146">
        <f t="shared" si="2"/>
        <v>137078.26</v>
      </c>
      <c r="AF83" s="157">
        <f t="shared" si="2"/>
        <v>144616182.72</v>
      </c>
      <c r="AG83" s="150" t="s">
        <v>1</v>
      </c>
    </row>
    <row r="84" spans="1:33" x14ac:dyDescent="0.2">
      <c r="A84" s="174">
        <v>601</v>
      </c>
      <c r="B84" s="132" t="s">
        <v>59</v>
      </c>
      <c r="C84" s="133">
        <v>0</v>
      </c>
      <c r="D84" s="133">
        <v>0</v>
      </c>
      <c r="E84" s="133">
        <v>0</v>
      </c>
      <c r="F84" s="133">
        <v>0</v>
      </c>
      <c r="G84" s="133">
        <v>0</v>
      </c>
      <c r="H84" s="133">
        <v>0</v>
      </c>
      <c r="I84" s="133">
        <v>0</v>
      </c>
      <c r="J84" s="133">
        <v>0</v>
      </c>
      <c r="K84" s="133">
        <v>0</v>
      </c>
      <c r="L84" s="133">
        <v>0</v>
      </c>
      <c r="M84" s="133">
        <v>0</v>
      </c>
      <c r="N84" s="133">
        <v>0</v>
      </c>
      <c r="O84" s="133">
        <v>176015.53</v>
      </c>
      <c r="P84" s="133">
        <v>0</v>
      </c>
      <c r="Q84" s="133">
        <v>0</v>
      </c>
      <c r="R84" s="133">
        <v>0</v>
      </c>
      <c r="S84" s="133">
        <v>0</v>
      </c>
      <c r="T84" s="133">
        <v>0</v>
      </c>
      <c r="U84" s="133">
        <v>0</v>
      </c>
      <c r="V84" s="133">
        <v>0</v>
      </c>
      <c r="W84" s="133">
        <v>0</v>
      </c>
      <c r="X84" s="133">
        <v>0</v>
      </c>
      <c r="Y84" s="133">
        <v>0</v>
      </c>
      <c r="Z84" s="133">
        <v>0</v>
      </c>
      <c r="AA84" s="133">
        <v>0</v>
      </c>
      <c r="AB84" s="133">
        <v>0</v>
      </c>
      <c r="AC84" s="133">
        <v>0</v>
      </c>
      <c r="AD84" s="133">
        <v>0</v>
      </c>
      <c r="AE84" s="133">
        <v>0</v>
      </c>
      <c r="AF84" s="158">
        <f t="shared" ref="AF84:AF119" si="3">SUM(C84:AE84)</f>
        <v>176015.53</v>
      </c>
      <c r="AG84" s="175" t="s">
        <v>121</v>
      </c>
    </row>
    <row r="85" spans="1:33" x14ac:dyDescent="0.2">
      <c r="A85" s="176">
        <v>602</v>
      </c>
      <c r="B85" s="134" t="s">
        <v>59</v>
      </c>
      <c r="C85" s="135">
        <v>0</v>
      </c>
      <c r="D85" s="135">
        <v>0</v>
      </c>
      <c r="E85" s="135">
        <v>0</v>
      </c>
      <c r="F85" s="135">
        <v>0</v>
      </c>
      <c r="G85" s="135">
        <v>0</v>
      </c>
      <c r="H85" s="135">
        <v>0</v>
      </c>
      <c r="I85" s="135">
        <v>0</v>
      </c>
      <c r="J85" s="135">
        <v>0</v>
      </c>
      <c r="K85" s="135">
        <v>0</v>
      </c>
      <c r="L85" s="135">
        <v>0</v>
      </c>
      <c r="M85" s="135">
        <v>0</v>
      </c>
      <c r="N85" s="135">
        <v>0</v>
      </c>
      <c r="O85" s="135">
        <v>69414.070000000007</v>
      </c>
      <c r="P85" s="135">
        <v>8274</v>
      </c>
      <c r="Q85" s="135">
        <v>0</v>
      </c>
      <c r="R85" s="135">
        <v>0</v>
      </c>
      <c r="S85" s="135">
        <v>0</v>
      </c>
      <c r="T85" s="135">
        <v>0</v>
      </c>
      <c r="U85" s="135">
        <v>0</v>
      </c>
      <c r="V85" s="135">
        <v>0</v>
      </c>
      <c r="W85" s="135">
        <v>0</v>
      </c>
      <c r="X85" s="135">
        <v>0</v>
      </c>
      <c r="Y85" s="135">
        <v>0</v>
      </c>
      <c r="Z85" s="135">
        <v>0</v>
      </c>
      <c r="AA85" s="135">
        <v>0</v>
      </c>
      <c r="AB85" s="135">
        <v>0</v>
      </c>
      <c r="AC85" s="135">
        <v>0</v>
      </c>
      <c r="AD85" s="135">
        <v>0</v>
      </c>
      <c r="AE85" s="135">
        <v>0</v>
      </c>
      <c r="AF85" s="159">
        <f t="shared" si="3"/>
        <v>77688.070000000007</v>
      </c>
      <c r="AG85" s="177" t="s">
        <v>122</v>
      </c>
    </row>
    <row r="86" spans="1:33" x14ac:dyDescent="0.2">
      <c r="A86" s="176"/>
      <c r="B86" s="134" t="s">
        <v>61</v>
      </c>
      <c r="C86" s="135">
        <v>0</v>
      </c>
      <c r="D86" s="135">
        <v>0</v>
      </c>
      <c r="E86" s="135">
        <v>0</v>
      </c>
      <c r="F86" s="135">
        <v>0</v>
      </c>
      <c r="G86" s="135">
        <v>0</v>
      </c>
      <c r="H86" s="135">
        <v>0</v>
      </c>
      <c r="I86" s="135">
        <v>0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135">
        <v>0</v>
      </c>
      <c r="P86" s="135">
        <v>1845468.45</v>
      </c>
      <c r="Q86" s="135">
        <v>0</v>
      </c>
      <c r="R86" s="135">
        <v>0</v>
      </c>
      <c r="S86" s="135">
        <v>0</v>
      </c>
      <c r="T86" s="135">
        <v>0</v>
      </c>
      <c r="U86" s="135">
        <v>0</v>
      </c>
      <c r="V86" s="135">
        <v>0</v>
      </c>
      <c r="W86" s="135">
        <v>0</v>
      </c>
      <c r="X86" s="135">
        <v>0</v>
      </c>
      <c r="Y86" s="135">
        <v>0</v>
      </c>
      <c r="Z86" s="135">
        <v>0</v>
      </c>
      <c r="AA86" s="135">
        <v>0</v>
      </c>
      <c r="AB86" s="135">
        <v>0</v>
      </c>
      <c r="AC86" s="135">
        <v>0</v>
      </c>
      <c r="AD86" s="135">
        <v>0</v>
      </c>
      <c r="AE86" s="135">
        <v>0</v>
      </c>
      <c r="AF86" s="159">
        <f t="shared" si="3"/>
        <v>1845468.45</v>
      </c>
      <c r="AG86" s="177" t="s">
        <v>123</v>
      </c>
    </row>
    <row r="87" spans="1:33" x14ac:dyDescent="0.2">
      <c r="A87" s="176"/>
      <c r="B87" s="134" t="s">
        <v>63</v>
      </c>
      <c r="C87" s="135">
        <v>0</v>
      </c>
      <c r="D87" s="135">
        <v>0</v>
      </c>
      <c r="E87" s="135">
        <v>0</v>
      </c>
      <c r="F87" s="135">
        <v>0</v>
      </c>
      <c r="G87" s="135">
        <v>0</v>
      </c>
      <c r="H87" s="135">
        <v>0</v>
      </c>
      <c r="I87" s="135">
        <v>0</v>
      </c>
      <c r="J87" s="135">
        <v>0</v>
      </c>
      <c r="K87" s="135">
        <v>0</v>
      </c>
      <c r="L87" s="135">
        <v>0</v>
      </c>
      <c r="M87" s="135">
        <v>0</v>
      </c>
      <c r="N87" s="135">
        <v>0</v>
      </c>
      <c r="O87" s="135">
        <v>0</v>
      </c>
      <c r="P87" s="135">
        <v>0</v>
      </c>
      <c r="Q87" s="135">
        <v>0</v>
      </c>
      <c r="R87" s="135">
        <v>0</v>
      </c>
      <c r="S87" s="135">
        <v>0</v>
      </c>
      <c r="T87" s="135">
        <v>0</v>
      </c>
      <c r="U87" s="135">
        <v>0</v>
      </c>
      <c r="V87" s="135">
        <v>0</v>
      </c>
      <c r="W87" s="135">
        <v>0</v>
      </c>
      <c r="X87" s="135">
        <v>0</v>
      </c>
      <c r="Y87" s="135">
        <v>0</v>
      </c>
      <c r="Z87" s="135">
        <v>0</v>
      </c>
      <c r="AA87" s="135">
        <v>0</v>
      </c>
      <c r="AB87" s="135">
        <v>0</v>
      </c>
      <c r="AC87" s="135">
        <v>0</v>
      </c>
      <c r="AD87" s="135">
        <v>0</v>
      </c>
      <c r="AE87" s="135">
        <v>0</v>
      </c>
      <c r="AF87" s="159">
        <f t="shared" si="3"/>
        <v>0</v>
      </c>
      <c r="AG87" s="177" t="s">
        <v>124</v>
      </c>
    </row>
    <row r="88" spans="1:33" x14ac:dyDescent="0.2">
      <c r="A88" s="176"/>
      <c r="B88" s="134" t="s">
        <v>65</v>
      </c>
      <c r="C88" s="135">
        <v>0</v>
      </c>
      <c r="D88" s="135">
        <v>0</v>
      </c>
      <c r="E88" s="135">
        <v>0</v>
      </c>
      <c r="F88" s="135">
        <v>0</v>
      </c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135">
        <v>0</v>
      </c>
      <c r="M88" s="135">
        <v>0</v>
      </c>
      <c r="N88" s="135">
        <v>0</v>
      </c>
      <c r="O88" s="135">
        <v>0</v>
      </c>
      <c r="P88" s="135">
        <v>0</v>
      </c>
      <c r="Q88" s="135">
        <v>0</v>
      </c>
      <c r="R88" s="135">
        <v>0</v>
      </c>
      <c r="S88" s="135">
        <v>0</v>
      </c>
      <c r="T88" s="135">
        <v>0</v>
      </c>
      <c r="U88" s="135">
        <v>0</v>
      </c>
      <c r="V88" s="135">
        <v>0</v>
      </c>
      <c r="W88" s="135">
        <v>0</v>
      </c>
      <c r="X88" s="135">
        <v>0</v>
      </c>
      <c r="Y88" s="135">
        <v>0</v>
      </c>
      <c r="Z88" s="135">
        <v>0</v>
      </c>
      <c r="AA88" s="135">
        <v>0</v>
      </c>
      <c r="AB88" s="135">
        <v>0</v>
      </c>
      <c r="AC88" s="135">
        <v>0</v>
      </c>
      <c r="AD88" s="135">
        <v>0</v>
      </c>
      <c r="AE88" s="135">
        <v>0</v>
      </c>
      <c r="AF88" s="159">
        <f t="shared" si="3"/>
        <v>0</v>
      </c>
      <c r="AG88" s="177" t="s">
        <v>125</v>
      </c>
    </row>
    <row r="89" spans="1:33" x14ac:dyDescent="0.2">
      <c r="A89" s="176"/>
      <c r="B89" s="134" t="s">
        <v>73</v>
      </c>
      <c r="C89" s="135">
        <v>0</v>
      </c>
      <c r="D89" s="135">
        <v>2588</v>
      </c>
      <c r="E89" s="135">
        <v>179317.34</v>
      </c>
      <c r="F89" s="135">
        <v>0</v>
      </c>
      <c r="G89" s="135">
        <v>0</v>
      </c>
      <c r="H89" s="135">
        <v>0</v>
      </c>
      <c r="I89" s="135">
        <v>0</v>
      </c>
      <c r="J89" s="135">
        <v>0</v>
      </c>
      <c r="K89" s="135">
        <v>0</v>
      </c>
      <c r="L89" s="135">
        <v>0</v>
      </c>
      <c r="M89" s="135">
        <v>0</v>
      </c>
      <c r="N89" s="135">
        <v>0</v>
      </c>
      <c r="O89" s="135">
        <v>0</v>
      </c>
      <c r="P89" s="135">
        <v>495903.9</v>
      </c>
      <c r="Q89" s="135">
        <v>0</v>
      </c>
      <c r="R89" s="135">
        <v>0</v>
      </c>
      <c r="S89" s="135">
        <v>0</v>
      </c>
      <c r="T89" s="135">
        <v>0</v>
      </c>
      <c r="U89" s="135">
        <v>0</v>
      </c>
      <c r="V89" s="135">
        <v>0</v>
      </c>
      <c r="W89" s="135">
        <v>0</v>
      </c>
      <c r="X89" s="135">
        <v>0</v>
      </c>
      <c r="Y89" s="135">
        <v>0</v>
      </c>
      <c r="Z89" s="135">
        <v>0</v>
      </c>
      <c r="AA89" s="135">
        <v>0</v>
      </c>
      <c r="AB89" s="135">
        <v>0</v>
      </c>
      <c r="AC89" s="135">
        <v>0</v>
      </c>
      <c r="AD89" s="135">
        <v>0</v>
      </c>
      <c r="AE89" s="135">
        <v>0</v>
      </c>
      <c r="AF89" s="159">
        <f t="shared" si="3"/>
        <v>677809.24</v>
      </c>
      <c r="AG89" s="177" t="s">
        <v>126</v>
      </c>
    </row>
    <row r="90" spans="1:33" x14ac:dyDescent="0.2">
      <c r="A90" s="176"/>
      <c r="B90" s="134" t="s">
        <v>69</v>
      </c>
      <c r="C90" s="135">
        <v>0</v>
      </c>
      <c r="D90" s="135">
        <v>0</v>
      </c>
      <c r="E90" s="135">
        <v>0</v>
      </c>
      <c r="F90" s="135">
        <v>0</v>
      </c>
      <c r="G90" s="135">
        <v>0</v>
      </c>
      <c r="H90" s="135">
        <v>0</v>
      </c>
      <c r="I90" s="135">
        <v>0</v>
      </c>
      <c r="J90" s="135">
        <v>0</v>
      </c>
      <c r="K90" s="135">
        <v>0</v>
      </c>
      <c r="L90" s="135">
        <v>0</v>
      </c>
      <c r="M90" s="135">
        <v>0</v>
      </c>
      <c r="N90" s="135">
        <v>0</v>
      </c>
      <c r="O90" s="135">
        <v>0</v>
      </c>
      <c r="P90" s="135">
        <v>0</v>
      </c>
      <c r="Q90" s="135">
        <v>0</v>
      </c>
      <c r="R90" s="135">
        <v>0</v>
      </c>
      <c r="S90" s="135">
        <v>0</v>
      </c>
      <c r="T90" s="135">
        <v>0</v>
      </c>
      <c r="U90" s="135">
        <v>0</v>
      </c>
      <c r="V90" s="135">
        <v>0</v>
      </c>
      <c r="W90" s="135">
        <v>0</v>
      </c>
      <c r="X90" s="135">
        <v>0</v>
      </c>
      <c r="Y90" s="135">
        <v>0</v>
      </c>
      <c r="Z90" s="135">
        <v>0</v>
      </c>
      <c r="AA90" s="135">
        <v>0</v>
      </c>
      <c r="AB90" s="135">
        <v>0</v>
      </c>
      <c r="AC90" s="135">
        <v>0</v>
      </c>
      <c r="AD90" s="135">
        <v>0</v>
      </c>
      <c r="AE90" s="135">
        <v>0</v>
      </c>
      <c r="AF90" s="159">
        <f t="shared" si="3"/>
        <v>0</v>
      </c>
      <c r="AG90" s="177" t="s">
        <v>127</v>
      </c>
    </row>
    <row r="91" spans="1:33" x14ac:dyDescent="0.2">
      <c r="A91" s="176"/>
      <c r="B91" s="134" t="s">
        <v>78</v>
      </c>
      <c r="C91" s="135">
        <v>0</v>
      </c>
      <c r="D91" s="135">
        <v>0</v>
      </c>
      <c r="E91" s="135">
        <v>0</v>
      </c>
      <c r="F91" s="135">
        <v>0</v>
      </c>
      <c r="G91" s="135">
        <v>0</v>
      </c>
      <c r="H91" s="135">
        <v>0</v>
      </c>
      <c r="I91" s="135">
        <v>0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  <c r="O91" s="135">
        <v>0</v>
      </c>
      <c r="P91" s="135">
        <v>0</v>
      </c>
      <c r="Q91" s="135">
        <v>0</v>
      </c>
      <c r="R91" s="135">
        <v>0</v>
      </c>
      <c r="S91" s="135">
        <v>0</v>
      </c>
      <c r="T91" s="135">
        <v>0</v>
      </c>
      <c r="U91" s="135">
        <v>0</v>
      </c>
      <c r="V91" s="135">
        <v>0</v>
      </c>
      <c r="W91" s="135">
        <v>0</v>
      </c>
      <c r="X91" s="135">
        <v>0</v>
      </c>
      <c r="Y91" s="135">
        <v>0</v>
      </c>
      <c r="Z91" s="135">
        <v>0</v>
      </c>
      <c r="AA91" s="135">
        <v>0</v>
      </c>
      <c r="AB91" s="135">
        <v>0</v>
      </c>
      <c r="AC91" s="135">
        <v>0</v>
      </c>
      <c r="AD91" s="135">
        <v>0</v>
      </c>
      <c r="AE91" s="135">
        <v>0</v>
      </c>
      <c r="AF91" s="159">
        <f t="shared" si="3"/>
        <v>0</v>
      </c>
      <c r="AG91" s="177" t="s">
        <v>172</v>
      </c>
    </row>
    <row r="92" spans="1:33" x14ac:dyDescent="0.2">
      <c r="A92" s="176"/>
      <c r="B92" s="134" t="s">
        <v>196</v>
      </c>
      <c r="C92" s="135">
        <v>0</v>
      </c>
      <c r="D92" s="135">
        <v>0</v>
      </c>
      <c r="E92" s="135">
        <v>0</v>
      </c>
      <c r="F92" s="135">
        <v>0</v>
      </c>
      <c r="G92" s="135">
        <v>0</v>
      </c>
      <c r="H92" s="135">
        <v>0</v>
      </c>
      <c r="I92" s="135">
        <v>0</v>
      </c>
      <c r="J92" s="135">
        <v>0</v>
      </c>
      <c r="K92" s="135">
        <v>0</v>
      </c>
      <c r="L92" s="135">
        <v>0</v>
      </c>
      <c r="M92" s="135">
        <v>0</v>
      </c>
      <c r="N92" s="135">
        <v>0</v>
      </c>
      <c r="O92" s="135">
        <v>0</v>
      </c>
      <c r="P92" s="135">
        <v>0</v>
      </c>
      <c r="Q92" s="135">
        <v>0</v>
      </c>
      <c r="R92" s="135">
        <v>0</v>
      </c>
      <c r="S92" s="135">
        <v>0</v>
      </c>
      <c r="T92" s="135">
        <v>0</v>
      </c>
      <c r="U92" s="135">
        <v>0</v>
      </c>
      <c r="V92" s="135">
        <v>0</v>
      </c>
      <c r="W92" s="135">
        <v>0</v>
      </c>
      <c r="X92" s="135">
        <v>0</v>
      </c>
      <c r="Y92" s="135">
        <v>0</v>
      </c>
      <c r="Z92" s="135">
        <v>0</v>
      </c>
      <c r="AA92" s="135">
        <v>0</v>
      </c>
      <c r="AB92" s="135">
        <v>0</v>
      </c>
      <c r="AC92" s="135">
        <v>0</v>
      </c>
      <c r="AD92" s="135">
        <v>0</v>
      </c>
      <c r="AE92" s="135">
        <v>228726</v>
      </c>
      <c r="AF92" s="159">
        <f t="shared" si="3"/>
        <v>228726</v>
      </c>
      <c r="AG92" s="177" t="s">
        <v>197</v>
      </c>
    </row>
    <row r="93" spans="1:33" x14ac:dyDescent="0.2">
      <c r="A93" s="176"/>
      <c r="B93" s="134" t="s">
        <v>157</v>
      </c>
      <c r="C93" s="135">
        <v>0</v>
      </c>
      <c r="D93" s="135">
        <v>0</v>
      </c>
      <c r="E93" s="135">
        <v>0</v>
      </c>
      <c r="F93" s="135">
        <v>0</v>
      </c>
      <c r="G93" s="135">
        <v>0</v>
      </c>
      <c r="H93" s="135">
        <v>0</v>
      </c>
      <c r="I93" s="135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0</v>
      </c>
      <c r="P93" s="135">
        <v>0</v>
      </c>
      <c r="Q93" s="135">
        <v>0</v>
      </c>
      <c r="R93" s="135">
        <v>0</v>
      </c>
      <c r="S93" s="135">
        <v>0</v>
      </c>
      <c r="T93" s="135">
        <v>0</v>
      </c>
      <c r="U93" s="135">
        <v>0</v>
      </c>
      <c r="V93" s="135">
        <v>0</v>
      </c>
      <c r="W93" s="135">
        <v>0</v>
      </c>
      <c r="X93" s="135">
        <v>0</v>
      </c>
      <c r="Y93" s="135">
        <v>0</v>
      </c>
      <c r="Z93" s="135">
        <v>0</v>
      </c>
      <c r="AA93" s="135">
        <v>0</v>
      </c>
      <c r="AB93" s="135">
        <v>0</v>
      </c>
      <c r="AC93" s="135">
        <v>0</v>
      </c>
      <c r="AD93" s="135">
        <v>0</v>
      </c>
      <c r="AE93" s="135">
        <v>0</v>
      </c>
      <c r="AF93" s="159">
        <f t="shared" si="3"/>
        <v>0</v>
      </c>
      <c r="AG93" s="177" t="s">
        <v>176</v>
      </c>
    </row>
    <row r="94" spans="1:33" x14ac:dyDescent="0.2">
      <c r="A94" s="176">
        <v>604</v>
      </c>
      <c r="B94" s="134" t="s">
        <v>59</v>
      </c>
      <c r="C94" s="135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5">
        <v>0</v>
      </c>
      <c r="K94" s="135">
        <v>0</v>
      </c>
      <c r="L94" s="135">
        <v>0</v>
      </c>
      <c r="M94" s="135">
        <v>0</v>
      </c>
      <c r="N94" s="135">
        <v>0</v>
      </c>
      <c r="O94" s="135">
        <v>9504.09</v>
      </c>
      <c r="P94" s="135">
        <v>0</v>
      </c>
      <c r="Q94" s="135">
        <v>0</v>
      </c>
      <c r="R94" s="135">
        <v>0</v>
      </c>
      <c r="S94" s="135">
        <v>0</v>
      </c>
      <c r="T94" s="135">
        <v>0</v>
      </c>
      <c r="U94" s="135">
        <v>0</v>
      </c>
      <c r="V94" s="135">
        <v>0</v>
      </c>
      <c r="W94" s="135">
        <v>0</v>
      </c>
      <c r="X94" s="135">
        <v>0</v>
      </c>
      <c r="Y94" s="135">
        <v>0</v>
      </c>
      <c r="Z94" s="135">
        <v>0</v>
      </c>
      <c r="AA94" s="135">
        <v>0</v>
      </c>
      <c r="AB94" s="135">
        <v>0</v>
      </c>
      <c r="AC94" s="135">
        <v>0</v>
      </c>
      <c r="AD94" s="135">
        <v>0</v>
      </c>
      <c r="AE94" s="135">
        <v>0</v>
      </c>
      <c r="AF94" s="159">
        <f t="shared" si="3"/>
        <v>9504.09</v>
      </c>
      <c r="AG94" s="177" t="s">
        <v>128</v>
      </c>
    </row>
    <row r="95" spans="1:33" x14ac:dyDescent="0.2">
      <c r="A95" s="176"/>
      <c r="B95" s="134" t="s">
        <v>61</v>
      </c>
      <c r="C95" s="135">
        <v>0</v>
      </c>
      <c r="D95" s="135">
        <v>0</v>
      </c>
      <c r="E95" s="135">
        <v>0</v>
      </c>
      <c r="F95" s="135">
        <v>0</v>
      </c>
      <c r="G95" s="135">
        <v>0</v>
      </c>
      <c r="H95" s="135">
        <v>0</v>
      </c>
      <c r="I95" s="135">
        <v>0</v>
      </c>
      <c r="J95" s="135">
        <v>0</v>
      </c>
      <c r="K95" s="135">
        <v>0</v>
      </c>
      <c r="L95" s="135">
        <v>0</v>
      </c>
      <c r="M95" s="135">
        <v>0</v>
      </c>
      <c r="N95" s="135">
        <v>0</v>
      </c>
      <c r="O95" s="135">
        <v>0</v>
      </c>
      <c r="P95" s="135">
        <v>0</v>
      </c>
      <c r="Q95" s="135">
        <v>0</v>
      </c>
      <c r="R95" s="135">
        <v>0</v>
      </c>
      <c r="S95" s="135">
        <v>0</v>
      </c>
      <c r="T95" s="135">
        <v>0</v>
      </c>
      <c r="U95" s="135">
        <v>0</v>
      </c>
      <c r="V95" s="135">
        <v>0</v>
      </c>
      <c r="W95" s="135">
        <v>0</v>
      </c>
      <c r="X95" s="135">
        <v>0</v>
      </c>
      <c r="Y95" s="135">
        <v>0</v>
      </c>
      <c r="Z95" s="135">
        <v>0</v>
      </c>
      <c r="AA95" s="135">
        <v>0</v>
      </c>
      <c r="AB95" s="135">
        <v>0</v>
      </c>
      <c r="AC95" s="135">
        <v>0</v>
      </c>
      <c r="AD95" s="135">
        <v>0</v>
      </c>
      <c r="AE95" s="135">
        <v>0</v>
      </c>
      <c r="AF95" s="159">
        <f t="shared" si="3"/>
        <v>0</v>
      </c>
      <c r="AG95" s="177" t="s">
        <v>190</v>
      </c>
    </row>
    <row r="96" spans="1:33" x14ac:dyDescent="0.2">
      <c r="A96" s="176">
        <v>641</v>
      </c>
      <c r="B96" s="134" t="s">
        <v>59</v>
      </c>
      <c r="C96" s="135">
        <v>0</v>
      </c>
      <c r="D96" s="135">
        <v>0</v>
      </c>
      <c r="E96" s="135">
        <v>0</v>
      </c>
      <c r="F96" s="135">
        <v>0</v>
      </c>
      <c r="G96" s="135">
        <v>0</v>
      </c>
      <c r="H96" s="135">
        <v>0</v>
      </c>
      <c r="I96" s="135">
        <v>0</v>
      </c>
      <c r="J96" s="135">
        <v>0</v>
      </c>
      <c r="K96" s="135">
        <v>0</v>
      </c>
      <c r="L96" s="135">
        <v>0</v>
      </c>
      <c r="M96" s="135">
        <v>0</v>
      </c>
      <c r="N96" s="135">
        <v>0</v>
      </c>
      <c r="O96" s="135">
        <v>0</v>
      </c>
      <c r="P96" s="135">
        <v>0</v>
      </c>
      <c r="Q96" s="135">
        <v>0</v>
      </c>
      <c r="R96" s="135">
        <v>0</v>
      </c>
      <c r="S96" s="135">
        <v>0</v>
      </c>
      <c r="T96" s="135">
        <v>0</v>
      </c>
      <c r="U96" s="135">
        <v>0</v>
      </c>
      <c r="V96" s="135">
        <v>0</v>
      </c>
      <c r="W96" s="135">
        <v>0</v>
      </c>
      <c r="X96" s="135">
        <v>0</v>
      </c>
      <c r="Y96" s="135">
        <v>0</v>
      </c>
      <c r="Z96" s="135">
        <v>0</v>
      </c>
      <c r="AA96" s="135">
        <v>0</v>
      </c>
      <c r="AB96" s="135">
        <v>0</v>
      </c>
      <c r="AC96" s="135">
        <v>0</v>
      </c>
      <c r="AD96" s="135">
        <v>0</v>
      </c>
      <c r="AE96" s="135">
        <v>0</v>
      </c>
      <c r="AF96" s="159">
        <f t="shared" si="3"/>
        <v>0</v>
      </c>
      <c r="AG96" s="177" t="s">
        <v>269</v>
      </c>
    </row>
    <row r="97" spans="1:33" x14ac:dyDescent="0.2">
      <c r="A97" s="176">
        <v>642</v>
      </c>
      <c r="B97" s="134" t="s">
        <v>60</v>
      </c>
      <c r="C97" s="135">
        <v>0</v>
      </c>
      <c r="D97" s="135">
        <v>0</v>
      </c>
      <c r="E97" s="135">
        <v>0</v>
      </c>
      <c r="F97" s="135">
        <v>0</v>
      </c>
      <c r="G97" s="135">
        <v>0</v>
      </c>
      <c r="H97" s="135">
        <v>0</v>
      </c>
      <c r="I97" s="135"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135">
        <v>0</v>
      </c>
      <c r="P97" s="135">
        <v>0</v>
      </c>
      <c r="Q97" s="135">
        <v>0</v>
      </c>
      <c r="R97" s="135">
        <v>0</v>
      </c>
      <c r="S97" s="135">
        <v>0</v>
      </c>
      <c r="T97" s="135">
        <v>0</v>
      </c>
      <c r="U97" s="135">
        <v>0</v>
      </c>
      <c r="V97" s="135">
        <v>0</v>
      </c>
      <c r="W97" s="135">
        <v>0</v>
      </c>
      <c r="X97" s="135">
        <v>0</v>
      </c>
      <c r="Y97" s="135">
        <v>0</v>
      </c>
      <c r="Z97" s="135">
        <v>0</v>
      </c>
      <c r="AA97" s="135">
        <v>0</v>
      </c>
      <c r="AB97" s="135">
        <v>0</v>
      </c>
      <c r="AC97" s="135">
        <v>0</v>
      </c>
      <c r="AD97" s="135">
        <v>0</v>
      </c>
      <c r="AE97" s="135">
        <v>0</v>
      </c>
      <c r="AF97" s="159">
        <f t="shared" si="3"/>
        <v>0</v>
      </c>
      <c r="AG97" s="177" t="s">
        <v>248</v>
      </c>
    </row>
    <row r="98" spans="1:33" x14ac:dyDescent="0.2">
      <c r="A98" s="176">
        <v>644</v>
      </c>
      <c r="B98" s="134" t="s">
        <v>59</v>
      </c>
      <c r="C98" s="135">
        <v>0</v>
      </c>
      <c r="D98" s="135">
        <v>0</v>
      </c>
      <c r="E98" s="135">
        <v>0</v>
      </c>
      <c r="F98" s="135">
        <v>0</v>
      </c>
      <c r="G98" s="135">
        <v>0</v>
      </c>
      <c r="H98" s="135">
        <v>0</v>
      </c>
      <c r="I98" s="135">
        <v>0</v>
      </c>
      <c r="J98" s="135">
        <v>0</v>
      </c>
      <c r="K98" s="135">
        <v>0</v>
      </c>
      <c r="L98" s="135">
        <v>0</v>
      </c>
      <c r="M98" s="135">
        <v>0</v>
      </c>
      <c r="N98" s="135">
        <v>0</v>
      </c>
      <c r="O98" s="135">
        <v>0</v>
      </c>
      <c r="P98" s="135">
        <v>0</v>
      </c>
      <c r="Q98" s="135">
        <v>0</v>
      </c>
      <c r="R98" s="135">
        <v>0</v>
      </c>
      <c r="S98" s="135">
        <v>0</v>
      </c>
      <c r="T98" s="135">
        <v>0</v>
      </c>
      <c r="U98" s="135">
        <v>0</v>
      </c>
      <c r="V98" s="135">
        <v>0</v>
      </c>
      <c r="W98" s="135">
        <v>0</v>
      </c>
      <c r="X98" s="135">
        <v>0</v>
      </c>
      <c r="Y98" s="135">
        <v>0</v>
      </c>
      <c r="Z98" s="135">
        <v>0</v>
      </c>
      <c r="AA98" s="135">
        <v>0</v>
      </c>
      <c r="AB98" s="135">
        <v>0</v>
      </c>
      <c r="AC98" s="135">
        <v>0</v>
      </c>
      <c r="AD98" s="135">
        <v>0</v>
      </c>
      <c r="AE98" s="135">
        <v>0</v>
      </c>
      <c r="AF98" s="159">
        <f t="shared" si="3"/>
        <v>0</v>
      </c>
      <c r="AG98" s="177" t="s">
        <v>175</v>
      </c>
    </row>
    <row r="99" spans="1:33" x14ac:dyDescent="0.2">
      <c r="A99" s="176">
        <v>648</v>
      </c>
      <c r="B99" s="134" t="s">
        <v>109</v>
      </c>
      <c r="C99" s="135">
        <v>0</v>
      </c>
      <c r="D99" s="135">
        <v>0</v>
      </c>
      <c r="E99" s="135">
        <v>0</v>
      </c>
      <c r="F99" s="135">
        <v>0</v>
      </c>
      <c r="G99" s="135">
        <v>0</v>
      </c>
      <c r="H99" s="135">
        <v>0</v>
      </c>
      <c r="I99" s="135">
        <v>0</v>
      </c>
      <c r="J99" s="135">
        <v>0</v>
      </c>
      <c r="K99" s="135">
        <v>0</v>
      </c>
      <c r="L99" s="135">
        <v>0</v>
      </c>
      <c r="M99" s="135">
        <v>0</v>
      </c>
      <c r="N99" s="135">
        <v>0</v>
      </c>
      <c r="O99" s="135">
        <v>0</v>
      </c>
      <c r="P99" s="135">
        <v>0</v>
      </c>
      <c r="Q99" s="135">
        <v>0</v>
      </c>
      <c r="R99" s="135">
        <v>126266.22</v>
      </c>
      <c r="S99" s="135">
        <v>0</v>
      </c>
      <c r="T99" s="135">
        <v>0</v>
      </c>
      <c r="U99" s="135">
        <v>0</v>
      </c>
      <c r="V99" s="135">
        <v>0</v>
      </c>
      <c r="W99" s="135">
        <v>0</v>
      </c>
      <c r="X99" s="135">
        <v>0</v>
      </c>
      <c r="Y99" s="135">
        <v>0</v>
      </c>
      <c r="Z99" s="135">
        <v>0</v>
      </c>
      <c r="AA99" s="135">
        <v>22800</v>
      </c>
      <c r="AB99" s="135">
        <v>0</v>
      </c>
      <c r="AC99" s="135">
        <v>564886.4</v>
      </c>
      <c r="AD99" s="135">
        <v>18248.3</v>
      </c>
      <c r="AE99" s="135">
        <v>0</v>
      </c>
      <c r="AF99" s="159">
        <f t="shared" si="3"/>
        <v>732200.92</v>
      </c>
      <c r="AG99" s="177" t="s">
        <v>130</v>
      </c>
    </row>
    <row r="100" spans="1:33" x14ac:dyDescent="0.2">
      <c r="A100" s="176"/>
      <c r="B100" s="134" t="s">
        <v>81</v>
      </c>
      <c r="C100" s="135">
        <v>0</v>
      </c>
      <c r="D100" s="135">
        <v>0</v>
      </c>
      <c r="E100" s="135">
        <v>0</v>
      </c>
      <c r="F100" s="135">
        <v>0</v>
      </c>
      <c r="G100" s="135">
        <v>77060</v>
      </c>
      <c r="H100" s="135">
        <v>0</v>
      </c>
      <c r="I100" s="135">
        <v>0</v>
      </c>
      <c r="J100" s="135">
        <v>23400</v>
      </c>
      <c r="K100" s="135">
        <v>0</v>
      </c>
      <c r="L100" s="135">
        <v>0</v>
      </c>
      <c r="M100" s="135">
        <v>0</v>
      </c>
      <c r="N100" s="135">
        <v>0</v>
      </c>
      <c r="O100" s="135">
        <v>0</v>
      </c>
      <c r="P100" s="135">
        <v>0</v>
      </c>
      <c r="Q100" s="135">
        <v>0</v>
      </c>
      <c r="R100" s="135">
        <v>0</v>
      </c>
      <c r="S100" s="135">
        <v>0</v>
      </c>
      <c r="T100" s="135">
        <v>0</v>
      </c>
      <c r="U100" s="135">
        <v>0</v>
      </c>
      <c r="V100" s="135">
        <v>0</v>
      </c>
      <c r="W100" s="135">
        <v>0</v>
      </c>
      <c r="X100" s="135">
        <v>0</v>
      </c>
      <c r="Y100" s="135">
        <v>0</v>
      </c>
      <c r="Z100" s="135">
        <v>0</v>
      </c>
      <c r="AA100" s="135">
        <v>0</v>
      </c>
      <c r="AB100" s="135">
        <v>0</v>
      </c>
      <c r="AC100" s="135">
        <v>0</v>
      </c>
      <c r="AD100" s="135">
        <v>0</v>
      </c>
      <c r="AE100" s="135">
        <v>0</v>
      </c>
      <c r="AF100" s="159">
        <f t="shared" si="3"/>
        <v>100460</v>
      </c>
      <c r="AG100" s="177" t="s">
        <v>129</v>
      </c>
    </row>
    <row r="101" spans="1:33" x14ac:dyDescent="0.2">
      <c r="A101" s="176"/>
      <c r="B101" s="134" t="s">
        <v>80</v>
      </c>
      <c r="C101" s="135">
        <v>4826550</v>
      </c>
      <c r="D101" s="135">
        <v>0</v>
      </c>
      <c r="E101" s="135">
        <v>0</v>
      </c>
      <c r="F101" s="135">
        <v>0</v>
      </c>
      <c r="G101" s="135">
        <v>0</v>
      </c>
      <c r="H101" s="135">
        <v>0</v>
      </c>
      <c r="I101" s="135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0</v>
      </c>
      <c r="O101" s="135">
        <v>0</v>
      </c>
      <c r="P101" s="135">
        <v>0</v>
      </c>
      <c r="Q101" s="135">
        <v>0</v>
      </c>
      <c r="R101" s="135">
        <v>0</v>
      </c>
      <c r="S101" s="135">
        <v>0</v>
      </c>
      <c r="T101" s="135">
        <v>0</v>
      </c>
      <c r="U101" s="135">
        <v>0</v>
      </c>
      <c r="V101" s="135">
        <v>0</v>
      </c>
      <c r="W101" s="135">
        <v>0</v>
      </c>
      <c r="X101" s="135">
        <v>0</v>
      </c>
      <c r="Y101" s="135">
        <v>0</v>
      </c>
      <c r="Z101" s="135">
        <v>0</v>
      </c>
      <c r="AA101" s="135">
        <v>0</v>
      </c>
      <c r="AB101" s="135">
        <v>0</v>
      </c>
      <c r="AC101" s="135">
        <v>0</v>
      </c>
      <c r="AD101" s="135">
        <v>0</v>
      </c>
      <c r="AE101" s="135">
        <v>0</v>
      </c>
      <c r="AF101" s="159">
        <f t="shared" si="3"/>
        <v>4826550</v>
      </c>
      <c r="AG101" s="177" t="s">
        <v>298</v>
      </c>
    </row>
    <row r="102" spans="1:33" x14ac:dyDescent="0.2">
      <c r="A102" s="176">
        <v>649</v>
      </c>
      <c r="B102" s="134" t="s">
        <v>59</v>
      </c>
      <c r="C102" s="135">
        <v>0</v>
      </c>
      <c r="D102" s="135">
        <v>0</v>
      </c>
      <c r="E102" s="135">
        <v>0</v>
      </c>
      <c r="F102" s="135">
        <v>0</v>
      </c>
      <c r="G102" s="135">
        <v>0</v>
      </c>
      <c r="H102" s="135">
        <v>0</v>
      </c>
      <c r="I102" s="135">
        <v>0</v>
      </c>
      <c r="J102" s="135">
        <v>0</v>
      </c>
      <c r="K102" s="135">
        <v>0</v>
      </c>
      <c r="L102" s="135">
        <v>0</v>
      </c>
      <c r="M102" s="135">
        <v>0</v>
      </c>
      <c r="N102" s="135">
        <v>0</v>
      </c>
      <c r="O102" s="135">
        <v>185213</v>
      </c>
      <c r="P102" s="135">
        <v>0</v>
      </c>
      <c r="Q102" s="135">
        <v>0</v>
      </c>
      <c r="R102" s="135">
        <v>0</v>
      </c>
      <c r="S102" s="135">
        <v>0</v>
      </c>
      <c r="T102" s="135">
        <v>0</v>
      </c>
      <c r="U102" s="135">
        <v>0</v>
      </c>
      <c r="V102" s="135">
        <v>0</v>
      </c>
      <c r="W102" s="135">
        <v>0</v>
      </c>
      <c r="X102" s="135">
        <v>0</v>
      </c>
      <c r="Y102" s="135">
        <v>0</v>
      </c>
      <c r="Z102" s="135">
        <v>218819.22</v>
      </c>
      <c r="AA102" s="135">
        <v>0</v>
      </c>
      <c r="AB102" s="135">
        <v>0</v>
      </c>
      <c r="AC102" s="135">
        <v>0</v>
      </c>
      <c r="AD102" s="135">
        <v>0</v>
      </c>
      <c r="AE102" s="135">
        <v>0</v>
      </c>
      <c r="AF102" s="159">
        <f t="shared" si="3"/>
        <v>404032.22</v>
      </c>
      <c r="AG102" s="177" t="s">
        <v>284</v>
      </c>
    </row>
    <row r="103" spans="1:33" x14ac:dyDescent="0.2">
      <c r="A103" s="176"/>
      <c r="B103" s="134" t="s">
        <v>61</v>
      </c>
      <c r="C103" s="135">
        <v>0</v>
      </c>
      <c r="D103" s="135">
        <v>0</v>
      </c>
      <c r="E103" s="135">
        <v>0</v>
      </c>
      <c r="F103" s="135">
        <v>0</v>
      </c>
      <c r="G103" s="135">
        <v>0</v>
      </c>
      <c r="H103" s="135">
        <v>0</v>
      </c>
      <c r="I103" s="135">
        <v>0</v>
      </c>
      <c r="J103" s="135">
        <v>0</v>
      </c>
      <c r="K103" s="135">
        <v>0</v>
      </c>
      <c r="L103" s="135">
        <v>0</v>
      </c>
      <c r="M103" s="135">
        <v>0</v>
      </c>
      <c r="N103" s="135">
        <v>0</v>
      </c>
      <c r="O103" s="135">
        <v>0</v>
      </c>
      <c r="P103" s="135">
        <v>0</v>
      </c>
      <c r="Q103" s="135">
        <v>0</v>
      </c>
      <c r="R103" s="135">
        <v>0</v>
      </c>
      <c r="S103" s="135">
        <v>0</v>
      </c>
      <c r="T103" s="135">
        <v>0</v>
      </c>
      <c r="U103" s="135">
        <v>0</v>
      </c>
      <c r="V103" s="135">
        <v>0</v>
      </c>
      <c r="W103" s="135">
        <v>0</v>
      </c>
      <c r="X103" s="135">
        <v>0</v>
      </c>
      <c r="Y103" s="135">
        <v>0</v>
      </c>
      <c r="Z103" s="135">
        <v>0</v>
      </c>
      <c r="AA103" s="135">
        <v>0</v>
      </c>
      <c r="AB103" s="135">
        <v>0</v>
      </c>
      <c r="AC103" s="135">
        <v>0</v>
      </c>
      <c r="AD103" s="135">
        <v>0</v>
      </c>
      <c r="AE103" s="135">
        <v>0</v>
      </c>
      <c r="AF103" s="159">
        <f t="shared" si="3"/>
        <v>0</v>
      </c>
      <c r="AG103" s="177" t="s">
        <v>153</v>
      </c>
    </row>
    <row r="104" spans="1:33" x14ac:dyDescent="0.2">
      <c r="A104" s="176"/>
      <c r="B104" s="134" t="s">
        <v>65</v>
      </c>
      <c r="C104" s="135">
        <v>0</v>
      </c>
      <c r="D104" s="135">
        <v>0</v>
      </c>
      <c r="E104" s="135">
        <v>0</v>
      </c>
      <c r="F104" s="135">
        <v>0</v>
      </c>
      <c r="G104" s="135">
        <v>0</v>
      </c>
      <c r="H104" s="135">
        <v>0</v>
      </c>
      <c r="I104" s="135">
        <v>0</v>
      </c>
      <c r="J104" s="135">
        <v>0</v>
      </c>
      <c r="K104" s="135">
        <v>0</v>
      </c>
      <c r="L104" s="135">
        <v>0</v>
      </c>
      <c r="M104" s="135">
        <v>0</v>
      </c>
      <c r="N104" s="135">
        <v>0</v>
      </c>
      <c r="O104" s="135">
        <v>6.82</v>
      </c>
      <c r="P104" s="135">
        <v>0</v>
      </c>
      <c r="Q104" s="135">
        <v>0</v>
      </c>
      <c r="R104" s="135">
        <v>0</v>
      </c>
      <c r="S104" s="135">
        <v>0</v>
      </c>
      <c r="T104" s="135">
        <v>0</v>
      </c>
      <c r="U104" s="135">
        <v>0</v>
      </c>
      <c r="V104" s="135">
        <v>0</v>
      </c>
      <c r="W104" s="135">
        <v>0</v>
      </c>
      <c r="X104" s="135">
        <v>0</v>
      </c>
      <c r="Y104" s="135">
        <v>0</v>
      </c>
      <c r="Z104" s="135">
        <v>0</v>
      </c>
      <c r="AA104" s="135">
        <v>0</v>
      </c>
      <c r="AB104" s="135">
        <v>0</v>
      </c>
      <c r="AC104" s="135">
        <v>0</v>
      </c>
      <c r="AD104" s="135">
        <v>0</v>
      </c>
      <c r="AE104" s="135">
        <v>0</v>
      </c>
      <c r="AF104" s="159">
        <f t="shared" si="3"/>
        <v>6.82</v>
      </c>
      <c r="AG104" s="177" t="s">
        <v>35</v>
      </c>
    </row>
    <row r="105" spans="1:33" x14ac:dyDescent="0.2">
      <c r="A105" s="176">
        <v>682</v>
      </c>
      <c r="B105" s="134" t="s">
        <v>82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5">
        <v>0</v>
      </c>
      <c r="M105" s="135">
        <v>0</v>
      </c>
      <c r="N105" s="135">
        <v>0</v>
      </c>
      <c r="O105" s="135">
        <v>0</v>
      </c>
      <c r="P105" s="135">
        <v>0</v>
      </c>
      <c r="Q105" s="135">
        <v>0</v>
      </c>
      <c r="R105" s="135">
        <v>0</v>
      </c>
      <c r="S105" s="135">
        <v>0</v>
      </c>
      <c r="T105" s="135">
        <v>0</v>
      </c>
      <c r="U105" s="135">
        <v>0</v>
      </c>
      <c r="V105" s="135">
        <v>0</v>
      </c>
      <c r="W105" s="135">
        <v>0</v>
      </c>
      <c r="X105" s="135">
        <v>0</v>
      </c>
      <c r="Y105" s="135">
        <v>0</v>
      </c>
      <c r="Z105" s="135">
        <v>0</v>
      </c>
      <c r="AA105" s="135">
        <v>0</v>
      </c>
      <c r="AB105" s="135">
        <v>0</v>
      </c>
      <c r="AC105" s="135">
        <v>0</v>
      </c>
      <c r="AD105" s="135">
        <v>64704</v>
      </c>
      <c r="AE105" s="135">
        <v>0</v>
      </c>
      <c r="AF105" s="159">
        <f t="shared" si="3"/>
        <v>64704</v>
      </c>
      <c r="AG105" s="177" t="s">
        <v>131</v>
      </c>
    </row>
    <row r="106" spans="1:33" x14ac:dyDescent="0.2">
      <c r="A106" s="176">
        <v>691</v>
      </c>
      <c r="B106" s="134" t="s">
        <v>59</v>
      </c>
      <c r="C106" s="135">
        <v>0</v>
      </c>
      <c r="D106" s="135">
        <v>0</v>
      </c>
      <c r="E106" s="135">
        <v>0</v>
      </c>
      <c r="F106" s="135">
        <v>0</v>
      </c>
      <c r="G106" s="135">
        <v>0</v>
      </c>
      <c r="H106" s="135">
        <v>248336</v>
      </c>
      <c r="I106" s="135">
        <v>25164</v>
      </c>
      <c r="J106" s="135">
        <v>0</v>
      </c>
      <c r="K106" s="135">
        <v>0</v>
      </c>
      <c r="L106" s="135">
        <v>0</v>
      </c>
      <c r="M106" s="135">
        <v>0</v>
      </c>
      <c r="N106" s="135">
        <v>0</v>
      </c>
      <c r="O106" s="135">
        <v>0</v>
      </c>
      <c r="P106" s="135">
        <v>0</v>
      </c>
      <c r="Q106" s="135">
        <v>0</v>
      </c>
      <c r="R106" s="135">
        <v>0</v>
      </c>
      <c r="S106" s="135">
        <v>0</v>
      </c>
      <c r="T106" s="135">
        <v>0</v>
      </c>
      <c r="U106" s="135">
        <v>0</v>
      </c>
      <c r="V106" s="135">
        <v>0</v>
      </c>
      <c r="W106" s="135">
        <v>0</v>
      </c>
      <c r="X106" s="135">
        <v>0</v>
      </c>
      <c r="Y106" s="135">
        <v>0</v>
      </c>
      <c r="Z106" s="135">
        <v>0</v>
      </c>
      <c r="AA106" s="135">
        <v>0</v>
      </c>
      <c r="AB106" s="135">
        <v>0</v>
      </c>
      <c r="AC106" s="135">
        <v>0</v>
      </c>
      <c r="AD106" s="135">
        <v>0</v>
      </c>
      <c r="AE106" s="135">
        <v>0</v>
      </c>
      <c r="AF106" s="159">
        <f t="shared" si="3"/>
        <v>273500</v>
      </c>
      <c r="AG106" s="177" t="s">
        <v>132</v>
      </c>
    </row>
    <row r="107" spans="1:33" x14ac:dyDescent="0.2">
      <c r="A107" s="176"/>
      <c r="B107" s="134" t="s">
        <v>61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v>0</v>
      </c>
      <c r="Q107" s="135">
        <v>0</v>
      </c>
      <c r="R107" s="135">
        <v>0</v>
      </c>
      <c r="S107" s="135">
        <v>0</v>
      </c>
      <c r="T107" s="135">
        <v>0</v>
      </c>
      <c r="U107" s="135">
        <v>0</v>
      </c>
      <c r="V107" s="135">
        <v>0</v>
      </c>
      <c r="W107" s="135">
        <v>0</v>
      </c>
      <c r="X107" s="135">
        <v>0</v>
      </c>
      <c r="Y107" s="135">
        <v>0</v>
      </c>
      <c r="Z107" s="135">
        <v>0</v>
      </c>
      <c r="AA107" s="135">
        <v>0</v>
      </c>
      <c r="AB107" s="135">
        <v>0</v>
      </c>
      <c r="AC107" s="135">
        <v>0</v>
      </c>
      <c r="AD107" s="135">
        <v>0</v>
      </c>
      <c r="AE107" s="135">
        <v>0</v>
      </c>
      <c r="AF107" s="159">
        <f t="shared" si="3"/>
        <v>0</v>
      </c>
      <c r="AG107" s="177" t="s">
        <v>209</v>
      </c>
    </row>
    <row r="108" spans="1:33" x14ac:dyDescent="0.2">
      <c r="A108" s="176"/>
      <c r="B108" s="134" t="s">
        <v>62</v>
      </c>
      <c r="C108" s="135">
        <v>0</v>
      </c>
      <c r="D108" s="135">
        <v>0</v>
      </c>
      <c r="E108" s="135">
        <v>0</v>
      </c>
      <c r="F108" s="135">
        <v>0</v>
      </c>
      <c r="G108" s="135">
        <v>0</v>
      </c>
      <c r="H108" s="135">
        <v>0</v>
      </c>
      <c r="I108" s="135">
        <v>0</v>
      </c>
      <c r="J108" s="135">
        <v>0</v>
      </c>
      <c r="K108" s="135">
        <v>0</v>
      </c>
      <c r="L108" s="135">
        <v>0</v>
      </c>
      <c r="M108" s="135">
        <v>0</v>
      </c>
      <c r="N108" s="135">
        <v>0</v>
      </c>
      <c r="O108" s="135">
        <v>0</v>
      </c>
      <c r="P108" s="135">
        <v>0</v>
      </c>
      <c r="Q108" s="135">
        <v>0</v>
      </c>
      <c r="R108" s="135">
        <v>0</v>
      </c>
      <c r="S108" s="135">
        <v>0</v>
      </c>
      <c r="T108" s="135">
        <v>0</v>
      </c>
      <c r="U108" s="135">
        <v>0</v>
      </c>
      <c r="V108" s="135">
        <v>0</v>
      </c>
      <c r="W108" s="135">
        <v>0</v>
      </c>
      <c r="X108" s="135">
        <v>0</v>
      </c>
      <c r="Y108" s="135">
        <v>0</v>
      </c>
      <c r="Z108" s="135">
        <v>0</v>
      </c>
      <c r="AA108" s="135">
        <v>0</v>
      </c>
      <c r="AB108" s="135">
        <v>0</v>
      </c>
      <c r="AC108" s="135">
        <v>0</v>
      </c>
      <c r="AD108" s="135">
        <v>0</v>
      </c>
      <c r="AE108" s="135">
        <v>0</v>
      </c>
      <c r="AF108" s="159">
        <f t="shared" si="3"/>
        <v>0</v>
      </c>
      <c r="AG108" s="177" t="s">
        <v>249</v>
      </c>
    </row>
    <row r="109" spans="1:33" x14ac:dyDescent="0.2">
      <c r="A109" s="176"/>
      <c r="B109" s="134" t="s">
        <v>193</v>
      </c>
      <c r="C109" s="135">
        <v>0</v>
      </c>
      <c r="D109" s="135">
        <v>0</v>
      </c>
      <c r="E109" s="135">
        <v>0</v>
      </c>
      <c r="F109" s="135">
        <v>0</v>
      </c>
      <c r="G109" s="135">
        <v>0</v>
      </c>
      <c r="H109" s="135">
        <v>0</v>
      </c>
      <c r="I109" s="135">
        <v>0</v>
      </c>
      <c r="J109" s="135">
        <v>0</v>
      </c>
      <c r="K109" s="135">
        <v>0</v>
      </c>
      <c r="L109" s="135">
        <v>0</v>
      </c>
      <c r="M109" s="135">
        <v>0</v>
      </c>
      <c r="N109" s="135">
        <v>0</v>
      </c>
      <c r="O109" s="135">
        <v>0</v>
      </c>
      <c r="P109" s="135">
        <v>0</v>
      </c>
      <c r="Q109" s="135">
        <v>0</v>
      </c>
      <c r="R109" s="135">
        <v>4587787.33</v>
      </c>
      <c r="S109" s="135">
        <v>0</v>
      </c>
      <c r="T109" s="135">
        <v>0</v>
      </c>
      <c r="U109" s="135">
        <v>0</v>
      </c>
      <c r="V109" s="135">
        <v>0</v>
      </c>
      <c r="W109" s="135">
        <v>0</v>
      </c>
      <c r="X109" s="135">
        <v>0</v>
      </c>
      <c r="Y109" s="135">
        <v>0</v>
      </c>
      <c r="Z109" s="135">
        <v>0</v>
      </c>
      <c r="AA109" s="135">
        <v>0</v>
      </c>
      <c r="AB109" s="135">
        <v>0</v>
      </c>
      <c r="AC109" s="135">
        <v>0</v>
      </c>
      <c r="AD109" s="135">
        <v>0</v>
      </c>
      <c r="AE109" s="135">
        <v>0</v>
      </c>
      <c r="AF109" s="159">
        <f t="shared" si="3"/>
        <v>4587787.33</v>
      </c>
      <c r="AG109" s="177" t="s">
        <v>194</v>
      </c>
    </row>
    <row r="110" spans="1:33" x14ac:dyDescent="0.2">
      <c r="A110" s="176"/>
      <c r="B110" s="134" t="s">
        <v>191</v>
      </c>
      <c r="C110" s="135">
        <v>0</v>
      </c>
      <c r="D110" s="135">
        <v>0</v>
      </c>
      <c r="E110" s="135">
        <v>0</v>
      </c>
      <c r="F110" s="135">
        <v>0</v>
      </c>
      <c r="G110" s="135">
        <v>0</v>
      </c>
      <c r="H110" s="135">
        <v>0</v>
      </c>
      <c r="I110" s="135">
        <v>0</v>
      </c>
      <c r="J110" s="135">
        <v>0</v>
      </c>
      <c r="K110" s="135">
        <v>0</v>
      </c>
      <c r="L110" s="135">
        <v>0</v>
      </c>
      <c r="M110" s="135">
        <v>0</v>
      </c>
      <c r="N110" s="135">
        <v>0</v>
      </c>
      <c r="O110" s="135">
        <v>0</v>
      </c>
      <c r="P110" s="135">
        <v>0</v>
      </c>
      <c r="Q110" s="135">
        <v>0</v>
      </c>
      <c r="R110" s="135">
        <v>0</v>
      </c>
      <c r="S110" s="135">
        <v>1560122.9</v>
      </c>
      <c r="T110" s="135">
        <v>0</v>
      </c>
      <c r="U110" s="135">
        <v>0</v>
      </c>
      <c r="V110" s="135">
        <v>0</v>
      </c>
      <c r="W110" s="135">
        <v>0</v>
      </c>
      <c r="X110" s="135">
        <v>0</v>
      </c>
      <c r="Y110" s="135">
        <v>0</v>
      </c>
      <c r="Z110" s="135">
        <v>0</v>
      </c>
      <c r="AA110" s="135">
        <v>0</v>
      </c>
      <c r="AB110" s="135">
        <v>0</v>
      </c>
      <c r="AC110" s="135">
        <v>0</v>
      </c>
      <c r="AD110" s="135">
        <v>0</v>
      </c>
      <c r="AE110" s="135">
        <v>0</v>
      </c>
      <c r="AF110" s="159">
        <f t="shared" si="3"/>
        <v>1560122.9</v>
      </c>
      <c r="AG110" s="177" t="s">
        <v>195</v>
      </c>
    </row>
    <row r="111" spans="1:33" x14ac:dyDescent="0.2">
      <c r="A111" s="176"/>
      <c r="B111" s="134" t="s">
        <v>63</v>
      </c>
      <c r="C111" s="135">
        <v>0</v>
      </c>
      <c r="D111" s="135">
        <v>0</v>
      </c>
      <c r="E111" s="135">
        <v>0</v>
      </c>
      <c r="F111" s="135">
        <v>0</v>
      </c>
      <c r="G111" s="135">
        <v>0</v>
      </c>
      <c r="H111" s="135">
        <v>0</v>
      </c>
      <c r="I111" s="135">
        <v>0</v>
      </c>
      <c r="J111" s="135">
        <v>0</v>
      </c>
      <c r="K111" s="135">
        <v>0</v>
      </c>
      <c r="L111" s="135">
        <v>0</v>
      </c>
      <c r="M111" s="135">
        <v>0</v>
      </c>
      <c r="N111" s="135">
        <v>0</v>
      </c>
      <c r="O111" s="135">
        <v>0</v>
      </c>
      <c r="P111" s="135">
        <v>0</v>
      </c>
      <c r="Q111" s="135">
        <v>0</v>
      </c>
      <c r="R111" s="135">
        <v>0</v>
      </c>
      <c r="S111" s="135">
        <v>0</v>
      </c>
      <c r="T111" s="135">
        <v>0</v>
      </c>
      <c r="U111" s="135">
        <v>1339624.75</v>
      </c>
      <c r="V111" s="135">
        <v>0</v>
      </c>
      <c r="W111" s="135">
        <v>0</v>
      </c>
      <c r="X111" s="135">
        <v>0</v>
      </c>
      <c r="Y111" s="135">
        <v>0</v>
      </c>
      <c r="Z111" s="135">
        <v>0</v>
      </c>
      <c r="AA111" s="135">
        <v>0</v>
      </c>
      <c r="AB111" s="135">
        <v>0</v>
      </c>
      <c r="AC111" s="135">
        <v>0</v>
      </c>
      <c r="AD111" s="135">
        <v>0</v>
      </c>
      <c r="AE111" s="135">
        <v>0</v>
      </c>
      <c r="AF111" s="159">
        <f t="shared" si="3"/>
        <v>1339624.75</v>
      </c>
      <c r="AG111" s="177" t="s">
        <v>133</v>
      </c>
    </row>
    <row r="112" spans="1:33" x14ac:dyDescent="0.2">
      <c r="A112" s="176"/>
      <c r="B112" s="134" t="s">
        <v>250</v>
      </c>
      <c r="C112" s="135">
        <v>0</v>
      </c>
      <c r="D112" s="135">
        <v>0</v>
      </c>
      <c r="E112" s="135">
        <v>0</v>
      </c>
      <c r="F112" s="135">
        <v>0</v>
      </c>
      <c r="G112" s="135">
        <v>0</v>
      </c>
      <c r="H112" s="135">
        <v>0</v>
      </c>
      <c r="I112" s="135">
        <v>0</v>
      </c>
      <c r="J112" s="135">
        <v>0</v>
      </c>
      <c r="K112" s="135">
        <v>0</v>
      </c>
      <c r="L112" s="135">
        <v>0</v>
      </c>
      <c r="M112" s="135">
        <v>0</v>
      </c>
      <c r="N112" s="135">
        <v>0</v>
      </c>
      <c r="O112" s="135">
        <v>0</v>
      </c>
      <c r="P112" s="135">
        <v>0</v>
      </c>
      <c r="Q112" s="135">
        <v>0</v>
      </c>
      <c r="R112" s="135">
        <v>0</v>
      </c>
      <c r="S112" s="135">
        <v>0</v>
      </c>
      <c r="T112" s="135">
        <v>0</v>
      </c>
      <c r="U112" s="135">
        <v>0</v>
      </c>
      <c r="V112" s="135">
        <v>177378.25</v>
      </c>
      <c r="W112" s="135">
        <v>0</v>
      </c>
      <c r="X112" s="135">
        <v>0</v>
      </c>
      <c r="Y112" s="135">
        <v>0</v>
      </c>
      <c r="Z112" s="135">
        <v>0</v>
      </c>
      <c r="AA112" s="135">
        <v>0</v>
      </c>
      <c r="AB112" s="135">
        <v>0</v>
      </c>
      <c r="AC112" s="135">
        <v>0</v>
      </c>
      <c r="AD112" s="135">
        <v>0</v>
      </c>
      <c r="AE112" s="135">
        <v>0</v>
      </c>
      <c r="AF112" s="159">
        <f t="shared" si="3"/>
        <v>177378.25</v>
      </c>
      <c r="AG112" s="177" t="s">
        <v>251</v>
      </c>
    </row>
    <row r="113" spans="1:33" x14ac:dyDescent="0.2">
      <c r="A113" s="176"/>
      <c r="B113" s="134" t="s">
        <v>258</v>
      </c>
      <c r="C113" s="135">
        <v>0</v>
      </c>
      <c r="D113" s="135">
        <v>0</v>
      </c>
      <c r="E113" s="135">
        <v>0</v>
      </c>
      <c r="F113" s="135">
        <v>0</v>
      </c>
      <c r="G113" s="135">
        <v>0</v>
      </c>
      <c r="H113" s="135">
        <v>0</v>
      </c>
      <c r="I113" s="135">
        <v>0</v>
      </c>
      <c r="J113" s="135">
        <v>0</v>
      </c>
      <c r="K113" s="135">
        <v>0</v>
      </c>
      <c r="L113" s="135">
        <v>0</v>
      </c>
      <c r="M113" s="135">
        <v>0</v>
      </c>
      <c r="N113" s="135">
        <v>0</v>
      </c>
      <c r="O113" s="135">
        <v>0</v>
      </c>
      <c r="P113" s="135">
        <v>0</v>
      </c>
      <c r="Q113" s="135">
        <v>0</v>
      </c>
      <c r="R113" s="135">
        <v>0</v>
      </c>
      <c r="S113" s="135">
        <v>0</v>
      </c>
      <c r="T113" s="135">
        <v>0</v>
      </c>
      <c r="U113" s="135">
        <v>0</v>
      </c>
      <c r="V113" s="135">
        <v>0</v>
      </c>
      <c r="W113" s="135">
        <v>1124433.94</v>
      </c>
      <c r="X113" s="135">
        <v>0</v>
      </c>
      <c r="Y113" s="135">
        <v>0</v>
      </c>
      <c r="Z113" s="135">
        <v>0</v>
      </c>
      <c r="AA113" s="135">
        <v>0</v>
      </c>
      <c r="AB113" s="135">
        <v>0</v>
      </c>
      <c r="AC113" s="135">
        <v>0</v>
      </c>
      <c r="AD113" s="135">
        <v>0</v>
      </c>
      <c r="AE113" s="135">
        <v>0</v>
      </c>
      <c r="AF113" s="159">
        <f t="shared" si="3"/>
        <v>1124433.94</v>
      </c>
      <c r="AG113" s="177" t="s">
        <v>270</v>
      </c>
    </row>
    <row r="114" spans="1:33" x14ac:dyDescent="0.2">
      <c r="A114" s="176"/>
      <c r="B114" s="134" t="s">
        <v>154</v>
      </c>
      <c r="C114" s="135">
        <v>0</v>
      </c>
      <c r="D114" s="135">
        <v>0</v>
      </c>
      <c r="E114" s="135">
        <v>0</v>
      </c>
      <c r="F114" s="135">
        <v>0</v>
      </c>
      <c r="G114" s="135">
        <v>0</v>
      </c>
      <c r="H114" s="135">
        <v>0</v>
      </c>
      <c r="I114" s="135">
        <v>0</v>
      </c>
      <c r="J114" s="135">
        <v>0</v>
      </c>
      <c r="K114" s="135">
        <v>0</v>
      </c>
      <c r="L114" s="135">
        <v>0</v>
      </c>
      <c r="M114" s="135">
        <v>0</v>
      </c>
      <c r="N114" s="135">
        <v>0</v>
      </c>
      <c r="O114" s="135">
        <v>0</v>
      </c>
      <c r="P114" s="135">
        <v>0</v>
      </c>
      <c r="Q114" s="135">
        <v>0</v>
      </c>
      <c r="R114" s="135">
        <v>0</v>
      </c>
      <c r="S114" s="135">
        <v>0</v>
      </c>
      <c r="T114" s="135">
        <v>0</v>
      </c>
      <c r="U114" s="135">
        <v>0</v>
      </c>
      <c r="V114" s="135">
        <v>0</v>
      </c>
      <c r="W114" s="135">
        <v>0</v>
      </c>
      <c r="X114" s="135">
        <v>0</v>
      </c>
      <c r="Y114" s="135">
        <v>0</v>
      </c>
      <c r="Z114" s="135">
        <v>0</v>
      </c>
      <c r="AA114" s="135">
        <v>0</v>
      </c>
      <c r="AB114" s="135">
        <v>0</v>
      </c>
      <c r="AC114" s="135">
        <v>0</v>
      </c>
      <c r="AD114" s="135">
        <v>0</v>
      </c>
      <c r="AE114" s="135">
        <v>0</v>
      </c>
      <c r="AF114" s="159">
        <f t="shared" si="3"/>
        <v>0</v>
      </c>
      <c r="AG114" s="177" t="s">
        <v>173</v>
      </c>
    </row>
    <row r="115" spans="1:33" x14ac:dyDescent="0.2">
      <c r="A115" s="176"/>
      <c r="B115" s="134" t="s">
        <v>380</v>
      </c>
      <c r="C115" s="135">
        <v>0</v>
      </c>
      <c r="D115" s="135">
        <v>0</v>
      </c>
      <c r="E115" s="135">
        <v>0</v>
      </c>
      <c r="F115" s="135">
        <v>0</v>
      </c>
      <c r="G115" s="135">
        <v>0</v>
      </c>
      <c r="H115" s="135">
        <v>0</v>
      </c>
      <c r="I115" s="135">
        <v>0</v>
      </c>
      <c r="J115" s="135">
        <v>0</v>
      </c>
      <c r="K115" s="135">
        <v>0</v>
      </c>
      <c r="L115" s="135">
        <v>0</v>
      </c>
      <c r="M115" s="135">
        <v>0</v>
      </c>
      <c r="N115" s="135">
        <v>0</v>
      </c>
      <c r="O115" s="135">
        <v>0</v>
      </c>
      <c r="P115" s="135">
        <v>0</v>
      </c>
      <c r="Q115" s="135">
        <v>0</v>
      </c>
      <c r="R115" s="135">
        <v>0</v>
      </c>
      <c r="S115" s="135">
        <v>0</v>
      </c>
      <c r="T115" s="135">
        <v>0</v>
      </c>
      <c r="U115" s="135">
        <v>0</v>
      </c>
      <c r="V115" s="135">
        <v>0</v>
      </c>
      <c r="W115" s="135">
        <v>0</v>
      </c>
      <c r="X115" s="135">
        <v>687831.36</v>
      </c>
      <c r="Y115" s="135">
        <v>0</v>
      </c>
      <c r="Z115" s="135">
        <v>0</v>
      </c>
      <c r="AA115" s="135">
        <v>0</v>
      </c>
      <c r="AB115" s="135">
        <v>0</v>
      </c>
      <c r="AC115" s="135">
        <v>0</v>
      </c>
      <c r="AD115" s="135">
        <v>0</v>
      </c>
      <c r="AE115" s="135">
        <v>0</v>
      </c>
      <c r="AF115" s="159">
        <f t="shared" si="3"/>
        <v>687831.36</v>
      </c>
      <c r="AG115" s="177" t="s">
        <v>381</v>
      </c>
    </row>
    <row r="116" spans="1:33" x14ac:dyDescent="0.2">
      <c r="A116" s="176"/>
      <c r="B116" s="134" t="s">
        <v>67</v>
      </c>
      <c r="C116" s="135">
        <v>0</v>
      </c>
      <c r="D116" s="135">
        <v>0</v>
      </c>
      <c r="E116" s="135">
        <v>0</v>
      </c>
      <c r="F116" s="135">
        <v>0</v>
      </c>
      <c r="G116" s="135">
        <v>0</v>
      </c>
      <c r="H116" s="135">
        <v>0</v>
      </c>
      <c r="I116" s="135">
        <v>0</v>
      </c>
      <c r="J116" s="135">
        <v>0</v>
      </c>
      <c r="K116" s="135">
        <v>0</v>
      </c>
      <c r="L116" s="135">
        <v>0</v>
      </c>
      <c r="M116" s="135">
        <v>0</v>
      </c>
      <c r="N116" s="135">
        <v>0</v>
      </c>
      <c r="O116" s="135">
        <v>0</v>
      </c>
      <c r="P116" s="135">
        <v>0</v>
      </c>
      <c r="Q116" s="135">
        <v>0</v>
      </c>
      <c r="R116" s="135">
        <v>0</v>
      </c>
      <c r="S116" s="135">
        <v>0</v>
      </c>
      <c r="T116" s="135">
        <v>0</v>
      </c>
      <c r="U116" s="135">
        <v>0</v>
      </c>
      <c r="V116" s="135">
        <v>0</v>
      </c>
      <c r="W116" s="135">
        <v>0</v>
      </c>
      <c r="X116" s="135">
        <v>0</v>
      </c>
      <c r="Y116" s="135">
        <v>0</v>
      </c>
      <c r="Z116" s="135">
        <v>0</v>
      </c>
      <c r="AA116" s="135">
        <v>4880330</v>
      </c>
      <c r="AB116" s="135">
        <v>0</v>
      </c>
      <c r="AC116" s="135">
        <v>0</v>
      </c>
      <c r="AD116" s="135">
        <v>0</v>
      </c>
      <c r="AE116" s="135">
        <v>0</v>
      </c>
      <c r="AF116" s="159">
        <f t="shared" si="3"/>
        <v>4880330</v>
      </c>
      <c r="AG116" s="177" t="s">
        <v>174</v>
      </c>
    </row>
    <row r="117" spans="1:33" x14ac:dyDescent="0.2">
      <c r="A117" s="176"/>
      <c r="B117" s="134" t="s">
        <v>156</v>
      </c>
      <c r="C117" s="135">
        <v>0</v>
      </c>
      <c r="D117" s="135">
        <v>0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5">
        <v>0</v>
      </c>
      <c r="M117" s="135">
        <v>0</v>
      </c>
      <c r="N117" s="135">
        <v>0</v>
      </c>
      <c r="O117" s="135">
        <v>0</v>
      </c>
      <c r="P117" s="135">
        <v>0</v>
      </c>
      <c r="Q117" s="135">
        <v>0</v>
      </c>
      <c r="R117" s="135">
        <v>0</v>
      </c>
      <c r="S117" s="135">
        <v>0</v>
      </c>
      <c r="T117" s="135">
        <v>0</v>
      </c>
      <c r="U117" s="135">
        <v>0</v>
      </c>
      <c r="V117" s="135">
        <v>0</v>
      </c>
      <c r="W117" s="135">
        <v>0</v>
      </c>
      <c r="X117" s="135">
        <v>0</v>
      </c>
      <c r="Y117" s="135">
        <v>0</v>
      </c>
      <c r="Z117" s="135">
        <v>0</v>
      </c>
      <c r="AA117" s="135">
        <v>0</v>
      </c>
      <c r="AB117" s="135">
        <v>34075000</v>
      </c>
      <c r="AC117" s="135">
        <v>0</v>
      </c>
      <c r="AD117" s="135">
        <v>0</v>
      </c>
      <c r="AE117" s="135">
        <v>0</v>
      </c>
      <c r="AF117" s="159">
        <f t="shared" si="3"/>
        <v>34075000</v>
      </c>
      <c r="AG117" s="177" t="s">
        <v>252</v>
      </c>
    </row>
    <row r="118" spans="1:33" x14ac:dyDescent="0.2">
      <c r="A118" s="178"/>
      <c r="B118" s="136" t="s">
        <v>110</v>
      </c>
      <c r="C118" s="137">
        <v>0</v>
      </c>
      <c r="D118" s="137">
        <v>0</v>
      </c>
      <c r="E118" s="137">
        <v>0</v>
      </c>
      <c r="F118" s="137">
        <v>0</v>
      </c>
      <c r="G118" s="137">
        <v>0</v>
      </c>
      <c r="H118" s="137">
        <v>0</v>
      </c>
      <c r="I118" s="137">
        <v>0</v>
      </c>
      <c r="J118" s="137">
        <v>0</v>
      </c>
      <c r="K118" s="137">
        <v>0</v>
      </c>
      <c r="L118" s="137">
        <v>0</v>
      </c>
      <c r="M118" s="137">
        <v>0</v>
      </c>
      <c r="N118" s="137">
        <v>0</v>
      </c>
      <c r="O118" s="137">
        <v>0</v>
      </c>
      <c r="P118" s="137">
        <v>0</v>
      </c>
      <c r="Q118" s="137">
        <v>0</v>
      </c>
      <c r="R118" s="137">
        <v>0</v>
      </c>
      <c r="S118" s="137">
        <v>0</v>
      </c>
      <c r="T118" s="137">
        <v>0</v>
      </c>
      <c r="U118" s="137">
        <v>0</v>
      </c>
      <c r="V118" s="137">
        <v>0</v>
      </c>
      <c r="W118" s="137">
        <v>0</v>
      </c>
      <c r="X118" s="137">
        <v>0</v>
      </c>
      <c r="Y118" s="137">
        <v>0</v>
      </c>
      <c r="Z118" s="137">
        <v>0</v>
      </c>
      <c r="AA118" s="137">
        <v>0</v>
      </c>
      <c r="AB118" s="137">
        <v>0</v>
      </c>
      <c r="AC118" s="137">
        <v>4905662.67</v>
      </c>
      <c r="AD118" s="137">
        <v>0</v>
      </c>
      <c r="AE118" s="137">
        <v>0</v>
      </c>
      <c r="AF118" s="159">
        <f t="shared" si="3"/>
        <v>4905662.67</v>
      </c>
      <c r="AG118" s="179" t="s">
        <v>259</v>
      </c>
    </row>
    <row r="119" spans="1:33" ht="13.5" thickBot="1" x14ac:dyDescent="0.25">
      <c r="A119" s="178"/>
      <c r="B119" s="136" t="s">
        <v>74</v>
      </c>
      <c r="C119" s="137">
        <v>76812602.370000005</v>
      </c>
      <c r="D119" s="137">
        <v>0</v>
      </c>
      <c r="E119" s="137">
        <v>0</v>
      </c>
      <c r="F119" s="137">
        <v>1610765</v>
      </c>
      <c r="G119" s="137">
        <v>4950000</v>
      </c>
      <c r="H119" s="137">
        <v>0</v>
      </c>
      <c r="I119" s="137">
        <v>0</v>
      </c>
      <c r="J119" s="137">
        <v>237000</v>
      </c>
      <c r="K119" s="137">
        <v>500000</v>
      </c>
      <c r="L119" s="137">
        <v>272413.5</v>
      </c>
      <c r="M119" s="137">
        <v>12800</v>
      </c>
      <c r="N119" s="137">
        <v>0</v>
      </c>
      <c r="O119" s="137">
        <v>0</v>
      </c>
      <c r="P119" s="137">
        <v>0</v>
      </c>
      <c r="Q119" s="137">
        <v>0</v>
      </c>
      <c r="R119" s="137">
        <v>0</v>
      </c>
      <c r="S119" s="137">
        <v>0</v>
      </c>
      <c r="T119" s="137">
        <v>0</v>
      </c>
      <c r="U119" s="137">
        <v>0</v>
      </c>
      <c r="V119" s="137">
        <v>0</v>
      </c>
      <c r="W119" s="137">
        <v>0</v>
      </c>
      <c r="X119" s="137">
        <v>0</v>
      </c>
      <c r="Y119" s="137">
        <v>0</v>
      </c>
      <c r="Z119" s="137">
        <v>0</v>
      </c>
      <c r="AA119" s="137">
        <v>0</v>
      </c>
      <c r="AB119" s="137">
        <v>0</v>
      </c>
      <c r="AC119" s="137">
        <v>0</v>
      </c>
      <c r="AD119" s="137">
        <v>0</v>
      </c>
      <c r="AE119" s="137">
        <v>0</v>
      </c>
      <c r="AF119" s="160">
        <f t="shared" si="3"/>
        <v>84395580.870000005</v>
      </c>
      <c r="AG119" s="179" t="s">
        <v>132</v>
      </c>
    </row>
    <row r="120" spans="1:33" s="38" customFormat="1" ht="13.5" thickBot="1" x14ac:dyDescent="0.25">
      <c r="A120" s="138" t="s">
        <v>2</v>
      </c>
      <c r="B120" s="139"/>
      <c r="C120" s="140">
        <f>SUM(C84:C119)</f>
        <v>81639152.370000005</v>
      </c>
      <c r="D120" s="140">
        <f>SUM(D84:D119)</f>
        <v>2588</v>
      </c>
      <c r="E120" s="140">
        <f>SUM(E84:E119)</f>
        <v>179317.34</v>
      </c>
      <c r="F120" s="140">
        <f>SUM(F84:F119)</f>
        <v>1610765</v>
      </c>
      <c r="G120" s="140">
        <f t="shared" ref="G120:AF120" si="4">SUM(G84:G119)</f>
        <v>5027060</v>
      </c>
      <c r="H120" s="140">
        <f t="shared" si="4"/>
        <v>248336</v>
      </c>
      <c r="I120" s="140">
        <f t="shared" si="4"/>
        <v>25164</v>
      </c>
      <c r="J120" s="140">
        <f t="shared" si="4"/>
        <v>260400</v>
      </c>
      <c r="K120" s="140">
        <f t="shared" si="4"/>
        <v>500000</v>
      </c>
      <c r="L120" s="140">
        <f t="shared" si="4"/>
        <v>272413.5</v>
      </c>
      <c r="M120" s="140">
        <f t="shared" si="4"/>
        <v>12800</v>
      </c>
      <c r="N120" s="140">
        <f t="shared" si="4"/>
        <v>0</v>
      </c>
      <c r="O120" s="140">
        <f t="shared" si="4"/>
        <v>440153.51</v>
      </c>
      <c r="P120" s="140">
        <f t="shared" si="4"/>
        <v>2349646.35</v>
      </c>
      <c r="Q120" s="140">
        <f t="shared" si="4"/>
        <v>0</v>
      </c>
      <c r="R120" s="140">
        <f t="shared" si="4"/>
        <v>4714053.55</v>
      </c>
      <c r="S120" s="140">
        <f t="shared" si="4"/>
        <v>1560122.9</v>
      </c>
      <c r="T120" s="140">
        <f t="shared" si="4"/>
        <v>0</v>
      </c>
      <c r="U120" s="140">
        <f t="shared" si="4"/>
        <v>1339624.75</v>
      </c>
      <c r="V120" s="140">
        <f t="shared" si="4"/>
        <v>177378.25</v>
      </c>
      <c r="W120" s="140">
        <f t="shared" si="4"/>
        <v>1124433.94</v>
      </c>
      <c r="X120" s="140">
        <f t="shared" si="4"/>
        <v>687831.36</v>
      </c>
      <c r="Y120" s="140">
        <f t="shared" si="4"/>
        <v>0</v>
      </c>
      <c r="Z120" s="140">
        <f t="shared" si="4"/>
        <v>218819.22</v>
      </c>
      <c r="AA120" s="140">
        <f>SUM(AA99:AA116)</f>
        <v>4903130</v>
      </c>
      <c r="AB120" s="140">
        <f>SUM(AB84:AB119)</f>
        <v>34075000</v>
      </c>
      <c r="AC120" s="140">
        <f t="shared" si="4"/>
        <v>5470549.0700000003</v>
      </c>
      <c r="AD120" s="140">
        <f t="shared" si="4"/>
        <v>82952.3</v>
      </c>
      <c r="AE120" s="147">
        <f t="shared" si="4"/>
        <v>228726</v>
      </c>
      <c r="AF120" s="161">
        <f t="shared" si="4"/>
        <v>147150417.41000003</v>
      </c>
      <c r="AG120" s="151" t="s">
        <v>2</v>
      </c>
    </row>
    <row r="121" spans="1:33" x14ac:dyDescent="0.2">
      <c r="A121" s="166" t="s">
        <v>1</v>
      </c>
      <c r="B121" s="141"/>
      <c r="C121" s="142">
        <f t="shared" ref="C121:AE121" si="5">C83</f>
        <v>80354711.36999999</v>
      </c>
      <c r="D121" s="142">
        <f t="shared" si="5"/>
        <v>3640.73</v>
      </c>
      <c r="E121" s="142">
        <f t="shared" si="5"/>
        <v>165818.04</v>
      </c>
      <c r="F121" s="142">
        <f t="shared" si="5"/>
        <v>1610765</v>
      </c>
      <c r="G121" s="142">
        <f t="shared" si="5"/>
        <v>5027060</v>
      </c>
      <c r="H121" s="142">
        <f t="shared" si="5"/>
        <v>248336</v>
      </c>
      <c r="I121" s="142">
        <f t="shared" si="5"/>
        <v>25164</v>
      </c>
      <c r="J121" s="142">
        <f t="shared" si="5"/>
        <v>260400</v>
      </c>
      <c r="K121" s="142">
        <f t="shared" si="5"/>
        <v>500000</v>
      </c>
      <c r="L121" s="142">
        <f t="shared" si="5"/>
        <v>272413.5</v>
      </c>
      <c r="M121" s="142">
        <f t="shared" si="5"/>
        <v>12800</v>
      </c>
      <c r="N121" s="142">
        <f t="shared" si="5"/>
        <v>0</v>
      </c>
      <c r="O121" s="142">
        <f t="shared" si="5"/>
        <v>615672.77</v>
      </c>
      <c r="P121" s="142">
        <f t="shared" si="5"/>
        <v>1030344.4199999999</v>
      </c>
      <c r="Q121" s="142">
        <f t="shared" si="5"/>
        <v>0</v>
      </c>
      <c r="R121" s="142">
        <f t="shared" si="5"/>
        <v>4714053.55</v>
      </c>
      <c r="S121" s="142">
        <f t="shared" si="5"/>
        <v>1560122.9</v>
      </c>
      <c r="T121" s="142">
        <f t="shared" si="5"/>
        <v>0</v>
      </c>
      <c r="U121" s="142">
        <f t="shared" si="5"/>
        <v>1339624.75</v>
      </c>
      <c r="V121" s="142">
        <f t="shared" si="5"/>
        <v>177378.25</v>
      </c>
      <c r="W121" s="142">
        <f t="shared" si="5"/>
        <v>1124433.94</v>
      </c>
      <c r="X121" s="142">
        <f t="shared" si="5"/>
        <v>687831.36</v>
      </c>
      <c r="Y121" s="142">
        <f t="shared" si="5"/>
        <v>0</v>
      </c>
      <c r="Z121" s="142">
        <f t="shared" si="5"/>
        <v>216902.51</v>
      </c>
      <c r="AA121" s="142">
        <f>AA83</f>
        <v>4903130</v>
      </c>
      <c r="AB121" s="142">
        <f>AB83</f>
        <v>34075000.000000007</v>
      </c>
      <c r="AC121" s="142">
        <f t="shared" si="5"/>
        <v>5470549.0700000003</v>
      </c>
      <c r="AD121" s="142">
        <f t="shared" si="5"/>
        <v>82952.3</v>
      </c>
      <c r="AE121" s="148">
        <f t="shared" si="5"/>
        <v>137078.26</v>
      </c>
      <c r="AF121" s="162">
        <f>SUM(C121:AE121)</f>
        <v>144616182.72</v>
      </c>
      <c r="AG121" s="152" t="s">
        <v>1</v>
      </c>
    </row>
    <row r="122" spans="1:33" ht="13.5" thickBot="1" x14ac:dyDescent="0.25">
      <c r="A122" s="167" t="s">
        <v>2</v>
      </c>
      <c r="B122" s="143"/>
      <c r="C122" s="144">
        <f t="shared" ref="C122:AE122" si="6">C120</f>
        <v>81639152.370000005</v>
      </c>
      <c r="D122" s="144">
        <f t="shared" si="6"/>
        <v>2588</v>
      </c>
      <c r="E122" s="144">
        <f t="shared" si="6"/>
        <v>179317.34</v>
      </c>
      <c r="F122" s="144">
        <f t="shared" si="6"/>
        <v>1610765</v>
      </c>
      <c r="G122" s="144">
        <f t="shared" si="6"/>
        <v>5027060</v>
      </c>
      <c r="H122" s="144">
        <f t="shared" si="6"/>
        <v>248336</v>
      </c>
      <c r="I122" s="144">
        <f t="shared" si="6"/>
        <v>25164</v>
      </c>
      <c r="J122" s="144">
        <f t="shared" si="6"/>
        <v>260400</v>
      </c>
      <c r="K122" s="144">
        <f t="shared" si="6"/>
        <v>500000</v>
      </c>
      <c r="L122" s="144">
        <f t="shared" si="6"/>
        <v>272413.5</v>
      </c>
      <c r="M122" s="144">
        <f t="shared" si="6"/>
        <v>12800</v>
      </c>
      <c r="N122" s="144">
        <f t="shared" si="6"/>
        <v>0</v>
      </c>
      <c r="O122" s="144">
        <f t="shared" si="6"/>
        <v>440153.51</v>
      </c>
      <c r="P122" s="144">
        <f t="shared" si="6"/>
        <v>2349646.35</v>
      </c>
      <c r="Q122" s="144">
        <f>Q120</f>
        <v>0</v>
      </c>
      <c r="R122" s="144">
        <f>R120</f>
        <v>4714053.55</v>
      </c>
      <c r="S122" s="144">
        <f>S120</f>
        <v>1560122.9</v>
      </c>
      <c r="T122" s="144">
        <f t="shared" si="6"/>
        <v>0</v>
      </c>
      <c r="U122" s="144">
        <f t="shared" si="6"/>
        <v>1339624.75</v>
      </c>
      <c r="V122" s="144">
        <f t="shared" si="6"/>
        <v>177378.25</v>
      </c>
      <c r="W122" s="144">
        <f t="shared" si="6"/>
        <v>1124433.94</v>
      </c>
      <c r="X122" s="144">
        <f t="shared" si="6"/>
        <v>687831.36</v>
      </c>
      <c r="Y122" s="144">
        <f t="shared" si="6"/>
        <v>0</v>
      </c>
      <c r="Z122" s="144">
        <f t="shared" si="6"/>
        <v>218819.22</v>
      </c>
      <c r="AA122" s="144">
        <f>AA120</f>
        <v>4903130</v>
      </c>
      <c r="AB122" s="144">
        <f>AB120</f>
        <v>34075000</v>
      </c>
      <c r="AC122" s="144">
        <f t="shared" si="6"/>
        <v>5470549.0700000003</v>
      </c>
      <c r="AD122" s="144">
        <f t="shared" si="6"/>
        <v>82952.3</v>
      </c>
      <c r="AE122" s="149">
        <f t="shared" si="6"/>
        <v>228726</v>
      </c>
      <c r="AF122" s="163">
        <f>SUM(C122:AE122)</f>
        <v>147150417.41000003</v>
      </c>
      <c r="AG122" s="153" t="s">
        <v>2</v>
      </c>
    </row>
    <row r="123" spans="1:33" s="38" customFormat="1" ht="13.5" thickBot="1" x14ac:dyDescent="0.25">
      <c r="A123" s="180"/>
      <c r="B123" s="181"/>
      <c r="C123" s="270">
        <f t="shared" ref="C123:AE123" si="7">C122-C121</f>
        <v>1284441.0000000149</v>
      </c>
      <c r="D123" s="271">
        <f t="shared" si="7"/>
        <v>-1052.73</v>
      </c>
      <c r="E123" s="271">
        <f t="shared" si="7"/>
        <v>13499.299999999988</v>
      </c>
      <c r="F123" s="271">
        <f t="shared" si="7"/>
        <v>0</v>
      </c>
      <c r="G123" s="271">
        <f t="shared" si="7"/>
        <v>0</v>
      </c>
      <c r="H123" s="271">
        <f t="shared" si="7"/>
        <v>0</v>
      </c>
      <c r="I123" s="271">
        <f t="shared" si="7"/>
        <v>0</v>
      </c>
      <c r="J123" s="271">
        <f t="shared" si="7"/>
        <v>0</v>
      </c>
      <c r="K123" s="271">
        <f t="shared" si="7"/>
        <v>0</v>
      </c>
      <c r="L123" s="271">
        <f t="shared" si="7"/>
        <v>0</v>
      </c>
      <c r="M123" s="271">
        <f t="shared" si="7"/>
        <v>0</v>
      </c>
      <c r="N123" s="271">
        <f t="shared" si="7"/>
        <v>0</v>
      </c>
      <c r="O123" s="271">
        <f t="shared" si="7"/>
        <v>-175519.26</v>
      </c>
      <c r="P123" s="271">
        <f t="shared" si="7"/>
        <v>1319301.9300000002</v>
      </c>
      <c r="Q123" s="271">
        <f>Q122-Q121</f>
        <v>0</v>
      </c>
      <c r="R123" s="271">
        <f>R122-R121</f>
        <v>0</v>
      </c>
      <c r="S123" s="271">
        <f>S122-S121</f>
        <v>0</v>
      </c>
      <c r="T123" s="271">
        <f t="shared" si="7"/>
        <v>0</v>
      </c>
      <c r="U123" s="271">
        <f t="shared" si="7"/>
        <v>0</v>
      </c>
      <c r="V123" s="271">
        <f t="shared" si="7"/>
        <v>0</v>
      </c>
      <c r="W123" s="271">
        <f t="shared" si="7"/>
        <v>0</v>
      </c>
      <c r="X123" s="271">
        <f t="shared" si="7"/>
        <v>0</v>
      </c>
      <c r="Y123" s="271">
        <f t="shared" si="7"/>
        <v>0</v>
      </c>
      <c r="Z123" s="271">
        <f t="shared" si="7"/>
        <v>1916.7099999999919</v>
      </c>
      <c r="AA123" s="271">
        <f>AA122-AA121</f>
        <v>0</v>
      </c>
      <c r="AB123" s="271">
        <f>AB122-AB121</f>
        <v>0</v>
      </c>
      <c r="AC123" s="271">
        <f t="shared" si="7"/>
        <v>0</v>
      </c>
      <c r="AD123" s="271">
        <f t="shared" si="7"/>
        <v>0</v>
      </c>
      <c r="AE123" s="272">
        <f t="shared" si="7"/>
        <v>91647.739999999991</v>
      </c>
      <c r="AF123" s="198">
        <f>SUM(C123:AE123)</f>
        <v>2534234.6900000153</v>
      </c>
      <c r="AG123" s="182">
        <f>SUM(D123:AD123)</f>
        <v>1158145.9500000002</v>
      </c>
    </row>
    <row r="124" spans="1:33" ht="13.5" thickBot="1" x14ac:dyDescent="0.25">
      <c r="AE124" s="165" t="s">
        <v>492</v>
      </c>
      <c r="AF124" s="164">
        <f>AG123+AE123</f>
        <v>1249793.6900000002</v>
      </c>
    </row>
    <row r="125" spans="1:33" ht="13.5" thickTop="1" x14ac:dyDescent="0.2"/>
    <row r="127" spans="1:33" x14ac:dyDescent="0.2">
      <c r="Y127" s="441"/>
      <c r="Z127" s="442"/>
      <c r="AA127" s="441"/>
      <c r="AB127" s="442"/>
      <c r="AC127" s="442"/>
      <c r="AD127" s="442"/>
      <c r="AE127" s="442"/>
      <c r="AF127" s="442"/>
      <c r="AG127" s="98"/>
    </row>
    <row r="128" spans="1:33" x14ac:dyDescent="0.2">
      <c r="B128"/>
      <c r="Y128" s="441"/>
      <c r="Z128" s="441"/>
      <c r="AA128" s="441"/>
      <c r="AB128" s="441"/>
      <c r="AC128" s="441"/>
      <c r="AD128" s="441"/>
      <c r="AE128" s="441"/>
      <c r="AF128" s="441"/>
      <c r="AG128" s="93"/>
    </row>
    <row r="134" spans="32:32" x14ac:dyDescent="0.2">
      <c r="AF134" s="61"/>
    </row>
  </sheetData>
  <pageMargins left="0.3" right="0.17" top="0.26" bottom="0.27" header="0.17" footer="0.17"/>
  <pageSetup paperSize="8" scale="35" fitToWidth="0" orientation="landscape" r:id="rId1"/>
  <headerFooter>
    <oddFooter>&amp;L&amp;8&amp;A&amp;R&amp;8&amp;F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7F793-3493-4D36-80CA-05D5F806D949}">
  <sheetPr>
    <tabColor rgb="FFFF0000"/>
    <pageSetUpPr fitToPage="1"/>
  </sheetPr>
  <dimension ref="A1:I18"/>
  <sheetViews>
    <sheetView workbookViewId="0"/>
  </sheetViews>
  <sheetFormatPr defaultRowHeight="12.75" x14ac:dyDescent="0.2"/>
  <cols>
    <col min="1" max="1" width="7.42578125" bestFit="1" customWidth="1"/>
    <col min="2" max="9" width="10.5703125" customWidth="1"/>
    <col min="10" max="10" width="17.5703125" bestFit="1" customWidth="1"/>
  </cols>
  <sheetData>
    <row r="1" spans="1:9" x14ac:dyDescent="0.2">
      <c r="A1" s="573" t="s">
        <v>441</v>
      </c>
      <c r="B1" s="573"/>
      <c r="C1" s="573"/>
      <c r="D1" s="573"/>
    </row>
    <row r="3" spans="1:9" x14ac:dyDescent="0.2">
      <c r="A3" s="449" t="s">
        <v>389</v>
      </c>
      <c r="B3" s="450" t="s">
        <v>392</v>
      </c>
      <c r="C3" s="450" t="s">
        <v>393</v>
      </c>
      <c r="D3" s="450" t="s">
        <v>384</v>
      </c>
      <c r="E3" s="450" t="s">
        <v>394</v>
      </c>
      <c r="F3" s="450" t="s">
        <v>385</v>
      </c>
      <c r="G3" s="450" t="s">
        <v>387</v>
      </c>
      <c r="H3" s="450" t="s">
        <v>386</v>
      </c>
      <c r="I3" s="450" t="s">
        <v>383</v>
      </c>
    </row>
    <row r="4" spans="1:9" x14ac:dyDescent="0.2">
      <c r="A4" s="443" t="s">
        <v>390</v>
      </c>
      <c r="B4" s="444">
        <f>[3]FAK!$C$38</f>
        <v>842920.52934967924</v>
      </c>
      <c r="C4" s="445">
        <f>[3]FAK!$D$38</f>
        <v>670486.0356302351</v>
      </c>
      <c r="D4" s="444">
        <f>[3]FAK!$E$38</f>
        <v>544190.23024694272</v>
      </c>
      <c r="E4" s="445">
        <f>[3]FAK!$F$38</f>
        <v>447587.86516853928</v>
      </c>
      <c r="F4" s="445">
        <f>[3]FAK!$G$38</f>
        <v>344495.4251497006</v>
      </c>
      <c r="G4" s="445">
        <f>[3]FAK!$I$38</f>
        <v>549535.45435457153</v>
      </c>
      <c r="H4" s="445">
        <f>[3]FAK!$K$38</f>
        <v>446946.74592590152</v>
      </c>
      <c r="I4" s="451">
        <f>[3]FAK!$O$38</f>
        <v>551166.84882086038</v>
      </c>
    </row>
    <row r="5" spans="1:9" x14ac:dyDescent="0.2">
      <c r="A5" s="446" t="s">
        <v>391</v>
      </c>
      <c r="B5" s="447">
        <f>B4/12</f>
        <v>70243.377445806604</v>
      </c>
      <c r="C5" s="447">
        <f t="shared" ref="C5:I5" si="0">C4/12</f>
        <v>55873.836302519594</v>
      </c>
      <c r="D5" s="447">
        <f t="shared" si="0"/>
        <v>45349.185853911891</v>
      </c>
      <c r="E5" s="447">
        <f t="shared" si="0"/>
        <v>37298.988764044938</v>
      </c>
      <c r="F5" s="447">
        <f t="shared" si="0"/>
        <v>28707.952095808385</v>
      </c>
      <c r="G5" s="447">
        <f t="shared" si="0"/>
        <v>45794.621196214292</v>
      </c>
      <c r="H5" s="447">
        <f t="shared" si="0"/>
        <v>37245.562160491791</v>
      </c>
      <c r="I5" s="448">
        <f t="shared" si="0"/>
        <v>45930.570735071698</v>
      </c>
    </row>
    <row r="7" spans="1:9" x14ac:dyDescent="0.2">
      <c r="A7" s="573" t="s">
        <v>388</v>
      </c>
      <c r="B7" s="573"/>
      <c r="C7" s="573"/>
      <c r="D7" s="573"/>
    </row>
    <row r="9" spans="1:9" x14ac:dyDescent="0.2">
      <c r="A9" s="449" t="s">
        <v>389</v>
      </c>
      <c r="B9" s="450" t="s">
        <v>392</v>
      </c>
      <c r="C9" s="450" t="s">
        <v>393</v>
      </c>
      <c r="D9" s="450" t="s">
        <v>384</v>
      </c>
      <c r="E9" s="450" t="s">
        <v>394</v>
      </c>
      <c r="F9" s="450" t="s">
        <v>385</v>
      </c>
      <c r="G9" s="450" t="s">
        <v>387</v>
      </c>
      <c r="H9" s="450" t="s">
        <v>386</v>
      </c>
      <c r="I9" s="450" t="s">
        <v>383</v>
      </c>
    </row>
    <row r="10" spans="1:9" x14ac:dyDescent="0.2">
      <c r="A10" s="443" t="s">
        <v>390</v>
      </c>
      <c r="B10" s="444">
        <f>[2]FAK!$C$38</f>
        <v>843176.81462681922</v>
      </c>
      <c r="C10" s="445">
        <f>[2]FAK!$D$38</f>
        <v>653660.20325890463</v>
      </c>
      <c r="D10" s="444">
        <f>[2]FAK!$E$38</f>
        <v>543941.74808998732</v>
      </c>
      <c r="E10" s="445">
        <f>[2]FAK!$F$38</f>
        <v>438560.8125</v>
      </c>
      <c r="F10" s="445">
        <f>[2]FAK!$G$38</f>
        <v>324061.6097560976</v>
      </c>
      <c r="G10" s="445">
        <f>[2]FAK!$I$38</f>
        <v>619766.35514018696</v>
      </c>
      <c r="H10" s="445">
        <f>[2]FAK!$K$38</f>
        <v>435216.83810372208</v>
      </c>
      <c r="I10" s="451">
        <f>[2]FAK!$O$38</f>
        <v>547987.54774211533</v>
      </c>
    </row>
    <row r="11" spans="1:9" x14ac:dyDescent="0.2">
      <c r="A11" s="446" t="s">
        <v>391</v>
      </c>
      <c r="B11" s="447">
        <f>B10/12</f>
        <v>70264.734552234935</v>
      </c>
      <c r="C11" s="447">
        <f t="shared" ref="C11:I11" si="1">C10/12</f>
        <v>54471.683604908721</v>
      </c>
      <c r="D11" s="447">
        <f t="shared" si="1"/>
        <v>45328.479007498943</v>
      </c>
      <c r="E11" s="447">
        <f t="shared" si="1"/>
        <v>36546.734375</v>
      </c>
      <c r="F11" s="447">
        <f t="shared" si="1"/>
        <v>27005.134146341468</v>
      </c>
      <c r="G11" s="447">
        <f t="shared" si="1"/>
        <v>51647.196261682249</v>
      </c>
      <c r="H11" s="447">
        <f t="shared" si="1"/>
        <v>36268.069841976838</v>
      </c>
      <c r="I11" s="448">
        <f t="shared" si="1"/>
        <v>45665.628978509609</v>
      </c>
    </row>
    <row r="14" spans="1:9" x14ac:dyDescent="0.2">
      <c r="A14" t="s">
        <v>395</v>
      </c>
    </row>
    <row r="15" spans="1:9" x14ac:dyDescent="0.2">
      <c r="A15" s="40" t="s">
        <v>396</v>
      </c>
    </row>
    <row r="16" spans="1:9" x14ac:dyDescent="0.2">
      <c r="A16" s="452" t="s">
        <v>397</v>
      </c>
    </row>
    <row r="17" spans="1:1" x14ac:dyDescent="0.2">
      <c r="A17" s="452" t="s">
        <v>398</v>
      </c>
    </row>
    <row r="18" spans="1:1" x14ac:dyDescent="0.2">
      <c r="A18" s="452" t="s">
        <v>399</v>
      </c>
    </row>
  </sheetData>
  <pageMargins left="0.7" right="0.7" top="0.78740157499999996" bottom="0.78740157499999996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G46"/>
  <sheetViews>
    <sheetView zoomScaleNormal="100" workbookViewId="0">
      <selection activeCell="B19" sqref="B19"/>
    </sheetView>
  </sheetViews>
  <sheetFormatPr defaultRowHeight="12.75" x14ac:dyDescent="0.2"/>
  <cols>
    <col min="1" max="1" width="11.42578125" style="2" customWidth="1"/>
    <col min="2" max="2" width="18.7109375" style="2" customWidth="1"/>
    <col min="3" max="4" width="13.7109375" style="2" customWidth="1"/>
    <col min="5" max="5" width="15.140625" style="2" customWidth="1"/>
    <col min="6" max="6" width="13.7109375" style="2" customWidth="1"/>
    <col min="7" max="16384" width="9.140625" style="2"/>
  </cols>
  <sheetData>
    <row r="1" spans="1:6" x14ac:dyDescent="0.2">
      <c r="A1" s="40" t="s">
        <v>435</v>
      </c>
    </row>
    <row r="2" spans="1:6" x14ac:dyDescent="0.2">
      <c r="A2" s="3" t="s">
        <v>0</v>
      </c>
      <c r="B2" s="4"/>
      <c r="C2" s="481" t="s">
        <v>12</v>
      </c>
      <c r="D2" s="482"/>
      <c r="E2" s="483"/>
      <c r="F2" s="5" t="s">
        <v>14</v>
      </c>
    </row>
    <row r="3" spans="1:6" x14ac:dyDescent="0.2">
      <c r="A3" s="6"/>
      <c r="B3" s="7"/>
      <c r="C3" s="484"/>
      <c r="D3" s="485"/>
      <c r="E3" s="486"/>
      <c r="F3" s="8" t="s">
        <v>15</v>
      </c>
    </row>
    <row r="4" spans="1:6" x14ac:dyDescent="0.2">
      <c r="A4" s="6"/>
      <c r="B4" s="7"/>
      <c r="C4" s="487" t="s">
        <v>2</v>
      </c>
      <c r="D4" s="488"/>
      <c r="E4" s="9" t="s">
        <v>1</v>
      </c>
      <c r="F4" s="10"/>
    </row>
    <row r="5" spans="1:6" x14ac:dyDescent="0.2">
      <c r="A5" s="6"/>
      <c r="B5" s="7"/>
      <c r="C5" s="9"/>
      <c r="D5" s="9" t="s">
        <v>25</v>
      </c>
      <c r="E5" s="9"/>
      <c r="F5" s="10"/>
    </row>
    <row r="6" spans="1:6" x14ac:dyDescent="0.2">
      <c r="A6" s="11"/>
      <c r="B6" s="7"/>
      <c r="C6" s="9"/>
      <c r="D6" s="9" t="s">
        <v>24</v>
      </c>
      <c r="E6" s="9"/>
      <c r="F6" s="12"/>
    </row>
    <row r="7" spans="1:6" ht="13.5" thickBot="1" x14ac:dyDescent="0.25">
      <c r="A7" s="13"/>
      <c r="B7" s="14"/>
      <c r="C7" s="15" t="s">
        <v>3</v>
      </c>
      <c r="D7" s="15" t="s">
        <v>3</v>
      </c>
      <c r="E7" s="15" t="s">
        <v>3</v>
      </c>
      <c r="F7" s="16" t="s">
        <v>3</v>
      </c>
    </row>
    <row r="8" spans="1:6" ht="13.5" thickTop="1" x14ac:dyDescent="0.2">
      <c r="A8" s="17" t="s">
        <v>5</v>
      </c>
      <c r="B8" s="18"/>
      <c r="C8" s="19" t="s">
        <v>6</v>
      </c>
      <c r="D8" s="342" t="s">
        <v>27</v>
      </c>
      <c r="E8" s="20" t="s">
        <v>7</v>
      </c>
      <c r="F8" s="21" t="s">
        <v>8</v>
      </c>
    </row>
    <row r="9" spans="1:6" ht="13.5" thickBot="1" x14ac:dyDescent="0.25">
      <c r="A9" s="22" t="s">
        <v>9</v>
      </c>
      <c r="B9" s="23"/>
      <c r="C9" s="24"/>
      <c r="D9" s="343" t="s">
        <v>26</v>
      </c>
      <c r="E9" s="25"/>
      <c r="F9" s="26" t="s">
        <v>16</v>
      </c>
    </row>
    <row r="10" spans="1:6" ht="13.5" thickTop="1" x14ac:dyDescent="0.2">
      <c r="A10" s="27">
        <v>25000</v>
      </c>
      <c r="B10" s="34" t="s">
        <v>136</v>
      </c>
      <c r="C10" s="338">
        <f>B36/1000</f>
        <v>81639.152370000011</v>
      </c>
      <c r="D10" s="339">
        <f>B30/1000</f>
        <v>76812.602370000008</v>
      </c>
      <c r="E10" s="339">
        <f>B37/1000</f>
        <v>80354.711370000005</v>
      </c>
      <c r="F10" s="340">
        <f>C10-E10</f>
        <v>1284.4410000000062</v>
      </c>
    </row>
    <row r="11" spans="1:6" x14ac:dyDescent="0.2">
      <c r="A11" s="27">
        <v>25000</v>
      </c>
      <c r="B11" s="35" t="s">
        <v>137</v>
      </c>
      <c r="C11" s="338">
        <f>B34/1000</f>
        <v>4826.55</v>
      </c>
      <c r="D11" s="339">
        <v>0</v>
      </c>
      <c r="E11" s="339">
        <f>B34/1000</f>
        <v>4826.55</v>
      </c>
      <c r="F11" s="340">
        <f>C11-E11</f>
        <v>0</v>
      </c>
    </row>
    <row r="12" spans="1:6" x14ac:dyDescent="0.2">
      <c r="A12" s="57">
        <v>25000</v>
      </c>
      <c r="B12" s="100" t="s">
        <v>179</v>
      </c>
      <c r="C12" s="338">
        <f>B35/1000</f>
        <v>0</v>
      </c>
      <c r="D12" s="341">
        <v>0</v>
      </c>
      <c r="E12" s="341">
        <f>C12</f>
        <v>0</v>
      </c>
      <c r="F12" s="340">
        <f>C12-E12</f>
        <v>0</v>
      </c>
    </row>
    <row r="13" spans="1:6" x14ac:dyDescent="0.2">
      <c r="A13" s="41"/>
      <c r="B13" s="42"/>
      <c r="C13" s="43"/>
      <c r="D13" s="44"/>
      <c r="E13" s="45"/>
      <c r="F13" s="46"/>
    </row>
    <row r="14" spans="1:6" x14ac:dyDescent="0.2">
      <c r="A14" s="41"/>
      <c r="B14" s="42"/>
      <c r="C14" s="43"/>
      <c r="D14" s="44"/>
      <c r="E14" s="45"/>
      <c r="F14" s="46"/>
    </row>
    <row r="15" spans="1:6" x14ac:dyDescent="0.2">
      <c r="A15" s="41"/>
      <c r="B15" s="42"/>
      <c r="C15" s="43"/>
      <c r="D15" s="44"/>
      <c r="E15" s="45"/>
      <c r="F15" s="46"/>
    </row>
    <row r="16" spans="1:6" x14ac:dyDescent="0.2">
      <c r="A16" s="41" t="s">
        <v>47</v>
      </c>
      <c r="B16" s="42"/>
      <c r="C16" s="43"/>
      <c r="D16" s="44"/>
      <c r="E16" s="45"/>
      <c r="F16" s="46"/>
    </row>
    <row r="17" spans="1:4" x14ac:dyDescent="0.2">
      <c r="B17" s="49"/>
      <c r="C17" s="49"/>
      <c r="D17" s="49"/>
    </row>
    <row r="18" spans="1:4" x14ac:dyDescent="0.2">
      <c r="B18" s="40">
        <v>2022</v>
      </c>
      <c r="C18" s="2" t="s">
        <v>141</v>
      </c>
    </row>
    <row r="19" spans="1:4" x14ac:dyDescent="0.2">
      <c r="A19" s="2" t="s">
        <v>271</v>
      </c>
      <c r="B19" s="317">
        <v>82246000</v>
      </c>
      <c r="C19" s="92" t="s">
        <v>436</v>
      </c>
    </row>
    <row r="20" spans="1:4" x14ac:dyDescent="0.2">
      <c r="B20" s="318">
        <v>-1015000</v>
      </c>
      <c r="C20" s="83" t="s">
        <v>164</v>
      </c>
    </row>
    <row r="21" spans="1:4" x14ac:dyDescent="0.2">
      <c r="B21" s="318">
        <v>-1367000</v>
      </c>
      <c r="C21" s="83" t="s">
        <v>165</v>
      </c>
    </row>
    <row r="22" spans="1:4" x14ac:dyDescent="0.2">
      <c r="B22" s="318">
        <v>-4937000</v>
      </c>
      <c r="C22" s="83" t="s">
        <v>166</v>
      </c>
    </row>
    <row r="23" spans="1:4" x14ac:dyDescent="0.2">
      <c r="B23" s="318">
        <v>107700</v>
      </c>
      <c r="C23" s="83" t="s">
        <v>167</v>
      </c>
    </row>
    <row r="24" spans="1:4" x14ac:dyDescent="0.2">
      <c r="B24" s="318">
        <v>0</v>
      </c>
      <c r="C24" s="83" t="s">
        <v>315</v>
      </c>
    </row>
    <row r="25" spans="1:4" x14ac:dyDescent="0.2">
      <c r="B25" s="318">
        <v>33575.040000000001</v>
      </c>
      <c r="C25" s="83" t="s">
        <v>299</v>
      </c>
    </row>
    <row r="26" spans="1:4" x14ac:dyDescent="0.2">
      <c r="B26" s="318">
        <v>116132.08</v>
      </c>
      <c r="C26" s="83" t="s">
        <v>180</v>
      </c>
    </row>
    <row r="27" spans="1:4" x14ac:dyDescent="0.2">
      <c r="B27" s="318">
        <v>752750</v>
      </c>
      <c r="C27" s="83" t="s">
        <v>314</v>
      </c>
    </row>
    <row r="28" spans="1:4" x14ac:dyDescent="0.2">
      <c r="B28" s="318">
        <f>-22697.89-26556.86</f>
        <v>-49254.75</v>
      </c>
      <c r="C28" s="83" t="s">
        <v>300</v>
      </c>
    </row>
    <row r="29" spans="1:4" x14ac:dyDescent="0.2">
      <c r="B29" s="318">
        <v>924700</v>
      </c>
      <c r="C29" s="83" t="s">
        <v>168</v>
      </c>
    </row>
    <row r="30" spans="1:4" x14ac:dyDescent="0.2">
      <c r="B30" s="80">
        <f>SUM(B19:B29)</f>
        <v>76812602.370000005</v>
      </c>
    </row>
    <row r="31" spans="1:4" x14ac:dyDescent="0.2">
      <c r="B31" s="80"/>
    </row>
    <row r="32" spans="1:4" x14ac:dyDescent="0.2">
      <c r="A32" s="2" t="s">
        <v>169</v>
      </c>
      <c r="B32" s="81">
        <v>0</v>
      </c>
      <c r="C32" s="49"/>
      <c r="D32" s="49"/>
    </row>
    <row r="33" spans="1:7" x14ac:dyDescent="0.2">
      <c r="B33" s="80"/>
      <c r="C33" s="49"/>
      <c r="D33" s="49"/>
    </row>
    <row r="34" spans="1:7" x14ac:dyDescent="0.2">
      <c r="A34" s="2" t="s">
        <v>36</v>
      </c>
      <c r="B34" s="80">
        <v>4826550</v>
      </c>
      <c r="C34" s="49" t="s">
        <v>142</v>
      </c>
      <c r="D34" s="49"/>
    </row>
    <row r="35" spans="1:7" x14ac:dyDescent="0.2">
      <c r="A35" s="49" t="s">
        <v>181</v>
      </c>
      <c r="B35" s="80">
        <v>0</v>
      </c>
      <c r="C35" s="49" t="s">
        <v>182</v>
      </c>
      <c r="D35" s="49"/>
    </row>
    <row r="36" spans="1:7" x14ac:dyDescent="0.2">
      <c r="B36" s="99">
        <f>B30+B32+B34+B35</f>
        <v>81639152.370000005</v>
      </c>
      <c r="C36" s="2" t="s">
        <v>143</v>
      </c>
      <c r="D36" s="82"/>
    </row>
    <row r="37" spans="1:7" x14ac:dyDescent="0.2">
      <c r="B37" s="101">
        <v>80354711.370000005</v>
      </c>
      <c r="C37" s="2" t="s">
        <v>144</v>
      </c>
      <c r="D37" s="49"/>
    </row>
    <row r="38" spans="1:7" x14ac:dyDescent="0.2">
      <c r="B38" s="82"/>
      <c r="D38" s="49"/>
    </row>
    <row r="39" spans="1:7" x14ac:dyDescent="0.2">
      <c r="B39" s="82"/>
    </row>
    <row r="40" spans="1:7" x14ac:dyDescent="0.2">
      <c r="A40" s="2" t="s">
        <v>215</v>
      </c>
      <c r="F40" s="337">
        <f>F10</f>
        <v>1284.4410000000062</v>
      </c>
      <c r="G40" s="200"/>
    </row>
    <row r="45" spans="1:7" x14ac:dyDescent="0.2">
      <c r="A45" s="36"/>
      <c r="C45" s="36"/>
    </row>
    <row r="46" spans="1:7" x14ac:dyDescent="0.2">
      <c r="B46" s="36"/>
    </row>
  </sheetData>
  <mergeCells count="2">
    <mergeCell ref="C2:E3"/>
    <mergeCell ref="C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&amp;L&amp;8&amp;A&amp;R&amp;8&amp;F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Y85"/>
  <sheetViews>
    <sheetView zoomScaleNormal="100" workbookViewId="0"/>
  </sheetViews>
  <sheetFormatPr defaultRowHeight="11.25" x14ac:dyDescent="0.2"/>
  <cols>
    <col min="1" max="1" width="12.85546875" style="250" customWidth="1"/>
    <col min="2" max="2" width="10.7109375" style="205" customWidth="1"/>
    <col min="3" max="4" width="11.42578125" style="206" customWidth="1"/>
    <col min="5" max="5" width="11.5703125" style="206" customWidth="1"/>
    <col min="6" max="6" width="10.5703125" style="207" customWidth="1"/>
    <col min="7" max="7" width="11.85546875" style="206" customWidth="1"/>
    <col min="8" max="8" width="9.42578125" style="206" customWidth="1"/>
    <col min="9" max="9" width="10.140625" style="206" customWidth="1"/>
    <col min="10" max="10" width="13" style="206" customWidth="1"/>
    <col min="11" max="11" width="12" style="206" customWidth="1"/>
    <col min="12" max="12" width="12.140625" style="206" customWidth="1"/>
    <col min="13" max="13" width="11" style="206" customWidth="1"/>
    <col min="14" max="14" width="12.7109375" style="206" customWidth="1"/>
    <col min="15" max="15" width="10.42578125" style="206" customWidth="1"/>
    <col min="16" max="16" width="13.5703125" style="206" customWidth="1"/>
    <col min="17" max="17" width="7.85546875" style="206" customWidth="1"/>
    <col min="18" max="16384" width="9.140625" style="206"/>
  </cols>
  <sheetData>
    <row r="1" spans="1:25" x14ac:dyDescent="0.2">
      <c r="A1" s="249" t="s">
        <v>437</v>
      </c>
    </row>
    <row r="2" spans="1:25" ht="12" thickBot="1" x14ac:dyDescent="0.25">
      <c r="A2" s="249"/>
    </row>
    <row r="3" spans="1:25" s="248" customFormat="1" ht="12.75" customHeight="1" x14ac:dyDescent="0.2">
      <c r="A3" s="489" t="s">
        <v>218</v>
      </c>
      <c r="B3" s="491" t="s">
        <v>219</v>
      </c>
      <c r="C3" s="493" t="s">
        <v>216</v>
      </c>
      <c r="D3" s="494"/>
      <c r="E3" s="495"/>
      <c r="F3" s="539" t="s">
        <v>217</v>
      </c>
      <c r="G3" s="540"/>
      <c r="H3" s="540"/>
      <c r="I3" s="540"/>
      <c r="J3" s="540"/>
      <c r="K3" s="540"/>
      <c r="L3" s="540"/>
      <c r="M3" s="540"/>
      <c r="N3" s="541"/>
      <c r="O3" s="537" t="s">
        <v>227</v>
      </c>
      <c r="P3" s="247"/>
    </row>
    <row r="4" spans="1:25" s="248" customFormat="1" ht="23.25" customHeight="1" thickBot="1" x14ac:dyDescent="0.25">
      <c r="A4" s="490"/>
      <c r="B4" s="492"/>
      <c r="C4" s="415" t="s">
        <v>438</v>
      </c>
      <c r="D4" s="359" t="s">
        <v>321</v>
      </c>
      <c r="E4" s="243" t="s">
        <v>4</v>
      </c>
      <c r="F4" s="244" t="s">
        <v>221</v>
      </c>
      <c r="G4" s="242" t="s">
        <v>220</v>
      </c>
      <c r="H4" s="242" t="s">
        <v>222</v>
      </c>
      <c r="I4" s="242" t="s">
        <v>225</v>
      </c>
      <c r="J4" s="245" t="s">
        <v>228</v>
      </c>
      <c r="K4" s="242" t="s">
        <v>223</v>
      </c>
      <c r="L4" s="242" t="s">
        <v>224</v>
      </c>
      <c r="M4" s="242" t="s">
        <v>226</v>
      </c>
      <c r="N4" s="246" t="s">
        <v>4</v>
      </c>
      <c r="O4" s="538"/>
      <c r="P4" s="247"/>
    </row>
    <row r="5" spans="1:25" ht="13.5" customHeight="1" thickTop="1" x14ac:dyDescent="0.2">
      <c r="A5" s="496" t="s">
        <v>229</v>
      </c>
      <c r="B5" s="201" t="s">
        <v>45</v>
      </c>
      <c r="C5" s="499">
        <v>6608619</v>
      </c>
      <c r="D5" s="502">
        <v>0</v>
      </c>
      <c r="E5" s="542">
        <f>C5+D5</f>
        <v>6608619</v>
      </c>
      <c r="F5" s="457">
        <v>49385.79</v>
      </c>
      <c r="G5" s="468">
        <v>11626</v>
      </c>
      <c r="H5" s="469">
        <v>0</v>
      </c>
      <c r="I5" s="468">
        <v>4350</v>
      </c>
      <c r="J5" s="469">
        <v>35930.68</v>
      </c>
      <c r="K5" s="468">
        <v>2830622</v>
      </c>
      <c r="L5" s="469">
        <v>916039.5</v>
      </c>
      <c r="M5" s="479">
        <f>-28246.43-60000</f>
        <v>-88246.43</v>
      </c>
      <c r="N5" s="228">
        <f>SUM(F5:M5)</f>
        <v>3759707.54</v>
      </c>
      <c r="O5" s="543">
        <v>152645</v>
      </c>
      <c r="P5" s="209"/>
    </row>
    <row r="6" spans="1:25" ht="13.5" customHeight="1" x14ac:dyDescent="0.2">
      <c r="A6" s="497"/>
      <c r="B6" s="201" t="s">
        <v>322</v>
      </c>
      <c r="C6" s="500"/>
      <c r="D6" s="503"/>
      <c r="E6" s="531"/>
      <c r="F6" s="457">
        <v>0</v>
      </c>
      <c r="G6" s="221">
        <v>0</v>
      </c>
      <c r="H6" s="469">
        <v>0</v>
      </c>
      <c r="I6" s="221">
        <v>0</v>
      </c>
      <c r="J6" s="469">
        <v>0</v>
      </c>
      <c r="K6" s="221">
        <v>38000</v>
      </c>
      <c r="L6" s="469">
        <v>12843.44</v>
      </c>
      <c r="M6" s="360">
        <v>0</v>
      </c>
      <c r="N6" s="229">
        <f>SUM(F6:M6)</f>
        <v>50843.44</v>
      </c>
      <c r="O6" s="510"/>
      <c r="P6" s="209"/>
    </row>
    <row r="7" spans="1:25" ht="12.75" customHeight="1" x14ac:dyDescent="0.2">
      <c r="A7" s="497"/>
      <c r="B7" s="202" t="s">
        <v>140</v>
      </c>
      <c r="C7" s="500"/>
      <c r="D7" s="503"/>
      <c r="E7" s="531"/>
      <c r="F7" s="458">
        <v>0</v>
      </c>
      <c r="G7" s="222">
        <v>0</v>
      </c>
      <c r="H7" s="470">
        <v>0</v>
      </c>
      <c r="I7" s="222">
        <v>465</v>
      </c>
      <c r="J7" s="470">
        <v>0</v>
      </c>
      <c r="K7" s="222">
        <v>2086483</v>
      </c>
      <c r="L7" s="470">
        <v>702703.37</v>
      </c>
      <c r="M7" s="360">
        <v>6000</v>
      </c>
      <c r="N7" s="229">
        <f>SUM(F7:M7)</f>
        <v>2795651.37</v>
      </c>
      <c r="O7" s="510"/>
      <c r="P7" s="209"/>
    </row>
    <row r="8" spans="1:25" ht="13.5" customHeight="1" thickBot="1" x14ac:dyDescent="0.25">
      <c r="A8" s="498"/>
      <c r="B8" s="210" t="s">
        <v>4</v>
      </c>
      <c r="C8" s="501"/>
      <c r="D8" s="504"/>
      <c r="E8" s="532"/>
      <c r="F8" s="459">
        <f t="shared" ref="F8:N8" si="0">SUM(F5:F7)</f>
        <v>49385.79</v>
      </c>
      <c r="G8" s="223">
        <f t="shared" si="0"/>
        <v>11626</v>
      </c>
      <c r="H8" s="471">
        <f t="shared" si="0"/>
        <v>0</v>
      </c>
      <c r="I8" s="223">
        <f t="shared" si="0"/>
        <v>4815</v>
      </c>
      <c r="J8" s="471">
        <f t="shared" si="0"/>
        <v>35930.68</v>
      </c>
      <c r="K8" s="223">
        <f t="shared" si="0"/>
        <v>4955105</v>
      </c>
      <c r="L8" s="471">
        <f t="shared" si="0"/>
        <v>1631586.31</v>
      </c>
      <c r="M8" s="361">
        <f t="shared" si="0"/>
        <v>-82246.429999999993</v>
      </c>
      <c r="N8" s="230">
        <f t="shared" si="0"/>
        <v>6606202.3499999996</v>
      </c>
      <c r="O8" s="511"/>
      <c r="P8" s="208"/>
      <c r="R8" s="211"/>
      <c r="S8" s="211"/>
      <c r="T8" s="211"/>
    </row>
    <row r="9" spans="1:25" s="212" customFormat="1" ht="12.75" customHeight="1" x14ac:dyDescent="0.2">
      <c r="A9" s="512" t="s">
        <v>230</v>
      </c>
      <c r="B9" s="231" t="s">
        <v>45</v>
      </c>
      <c r="C9" s="528">
        <v>4374165</v>
      </c>
      <c r="D9" s="518">
        <v>0</v>
      </c>
      <c r="E9" s="525">
        <f>C9+D9</f>
        <v>4374165</v>
      </c>
      <c r="F9" s="460">
        <v>8349</v>
      </c>
      <c r="G9" s="232">
        <v>1662.3</v>
      </c>
      <c r="H9" s="472">
        <v>636</v>
      </c>
      <c r="I9" s="357">
        <v>3287</v>
      </c>
      <c r="J9" s="472">
        <v>5376.35</v>
      </c>
      <c r="K9" s="357">
        <v>2214425</v>
      </c>
      <c r="L9" s="472">
        <v>736627.77</v>
      </c>
      <c r="M9" s="362">
        <v>0</v>
      </c>
      <c r="N9" s="233">
        <f>SUM(F9:M9)</f>
        <v>2970363.42</v>
      </c>
      <c r="O9" s="506">
        <v>105561</v>
      </c>
      <c r="P9" s="208"/>
      <c r="Q9" s="206"/>
      <c r="R9" s="211"/>
      <c r="S9" s="211"/>
      <c r="T9" s="211"/>
      <c r="U9" s="206"/>
      <c r="V9" s="206"/>
      <c r="W9" s="206"/>
      <c r="X9" s="206"/>
      <c r="Y9" s="206"/>
    </row>
    <row r="10" spans="1:25" s="212" customFormat="1" x14ac:dyDescent="0.2">
      <c r="A10" s="513"/>
      <c r="B10" s="203" t="s">
        <v>322</v>
      </c>
      <c r="C10" s="529"/>
      <c r="D10" s="519"/>
      <c r="E10" s="526"/>
      <c r="F10" s="461">
        <v>0</v>
      </c>
      <c r="G10" s="357">
        <v>0</v>
      </c>
      <c r="H10" s="472">
        <v>0</v>
      </c>
      <c r="I10" s="357">
        <v>0</v>
      </c>
      <c r="J10" s="472">
        <v>0</v>
      </c>
      <c r="K10" s="357">
        <v>0</v>
      </c>
      <c r="L10" s="472">
        <v>0</v>
      </c>
      <c r="M10" s="363">
        <v>0</v>
      </c>
      <c r="N10" s="225">
        <f>SUM(F10:M10)</f>
        <v>0</v>
      </c>
      <c r="O10" s="507"/>
      <c r="P10" s="208"/>
      <c r="Q10" s="206"/>
      <c r="R10" s="211"/>
      <c r="S10" s="211"/>
      <c r="T10" s="211"/>
      <c r="U10" s="206"/>
      <c r="V10" s="206"/>
      <c r="W10" s="206"/>
      <c r="X10" s="206"/>
      <c r="Y10" s="206"/>
    </row>
    <row r="11" spans="1:25" s="212" customFormat="1" ht="12.75" customHeight="1" x14ac:dyDescent="0.2">
      <c r="A11" s="513"/>
      <c r="B11" s="204" t="s">
        <v>140</v>
      </c>
      <c r="C11" s="529"/>
      <c r="D11" s="519"/>
      <c r="E11" s="526"/>
      <c r="F11" s="462">
        <v>0</v>
      </c>
      <c r="G11" s="224">
        <v>0</v>
      </c>
      <c r="H11" s="472">
        <v>0</v>
      </c>
      <c r="I11" s="357">
        <v>1080</v>
      </c>
      <c r="J11" s="472">
        <v>0</v>
      </c>
      <c r="K11" s="357">
        <v>1241985</v>
      </c>
      <c r="L11" s="472">
        <v>417574.24</v>
      </c>
      <c r="M11" s="364">
        <v>0</v>
      </c>
      <c r="N11" s="225">
        <f>SUM(F11:M11)</f>
        <v>1660639.24</v>
      </c>
      <c r="O11" s="507"/>
      <c r="P11" s="213"/>
      <c r="Q11" s="211"/>
      <c r="R11" s="211"/>
      <c r="S11" s="211"/>
      <c r="T11" s="211"/>
      <c r="U11" s="206"/>
      <c r="V11" s="206"/>
      <c r="W11" s="206"/>
      <c r="X11" s="206"/>
      <c r="Y11" s="206"/>
    </row>
    <row r="12" spans="1:25" ht="13.5" customHeight="1" thickBot="1" x14ac:dyDescent="0.25">
      <c r="A12" s="514"/>
      <c r="B12" s="234" t="s">
        <v>4</v>
      </c>
      <c r="C12" s="530"/>
      <c r="D12" s="520"/>
      <c r="E12" s="527"/>
      <c r="F12" s="463">
        <f t="shared" ref="F12:N12" si="1">SUM(F9:F11)</f>
        <v>8349</v>
      </c>
      <c r="G12" s="235">
        <f t="shared" si="1"/>
        <v>1662.3</v>
      </c>
      <c r="H12" s="473">
        <f t="shared" si="1"/>
        <v>636</v>
      </c>
      <c r="I12" s="235">
        <f t="shared" si="1"/>
        <v>4367</v>
      </c>
      <c r="J12" s="473">
        <f t="shared" si="1"/>
        <v>5376.35</v>
      </c>
      <c r="K12" s="235">
        <f t="shared" si="1"/>
        <v>3456410</v>
      </c>
      <c r="L12" s="473">
        <f t="shared" si="1"/>
        <v>1154202.01</v>
      </c>
      <c r="M12" s="365">
        <f t="shared" si="1"/>
        <v>0</v>
      </c>
      <c r="N12" s="236">
        <f t="shared" si="1"/>
        <v>4631002.66</v>
      </c>
      <c r="O12" s="508"/>
      <c r="P12" s="208"/>
      <c r="R12" s="211"/>
      <c r="S12" s="211"/>
      <c r="T12" s="211"/>
    </row>
    <row r="13" spans="1:25" ht="12.75" customHeight="1" x14ac:dyDescent="0.2">
      <c r="A13" s="505" t="s">
        <v>236</v>
      </c>
      <c r="B13" s="201" t="s">
        <v>45</v>
      </c>
      <c r="C13" s="515">
        <v>9228566</v>
      </c>
      <c r="D13" s="521">
        <v>0</v>
      </c>
      <c r="E13" s="536">
        <f>C13+D13</f>
        <v>9228566</v>
      </c>
      <c r="F13" s="457">
        <v>69681.61</v>
      </c>
      <c r="G13" s="221">
        <v>3289.83</v>
      </c>
      <c r="H13" s="469">
        <v>6962</v>
      </c>
      <c r="I13" s="221">
        <v>4519</v>
      </c>
      <c r="J13" s="469">
        <v>2785.12</v>
      </c>
      <c r="K13" s="221">
        <v>3633474</v>
      </c>
      <c r="L13" s="469">
        <v>1113447.1399999999</v>
      </c>
      <c r="M13" s="366">
        <v>0</v>
      </c>
      <c r="N13" s="416">
        <f>SUM(F13:M13)</f>
        <v>4834158.7</v>
      </c>
      <c r="O13" s="509">
        <f>79638+89632</f>
        <v>169270</v>
      </c>
      <c r="P13" s="208"/>
      <c r="R13" s="211"/>
      <c r="S13" s="211"/>
      <c r="T13" s="211"/>
    </row>
    <row r="14" spans="1:25" ht="12.75" customHeight="1" x14ac:dyDescent="0.2">
      <c r="A14" s="497"/>
      <c r="B14" s="201" t="s">
        <v>322</v>
      </c>
      <c r="C14" s="516"/>
      <c r="D14" s="503"/>
      <c r="E14" s="531"/>
      <c r="F14" s="457">
        <v>0</v>
      </c>
      <c r="G14" s="221">
        <v>0</v>
      </c>
      <c r="H14" s="469">
        <v>0</v>
      </c>
      <c r="I14" s="221">
        <v>0</v>
      </c>
      <c r="J14" s="469">
        <v>0</v>
      </c>
      <c r="K14" s="221">
        <v>112000</v>
      </c>
      <c r="L14" s="469">
        <v>37856.03</v>
      </c>
      <c r="M14" s="366">
        <v>0</v>
      </c>
      <c r="N14" s="416">
        <f>SUM(F14:M14)</f>
        <v>149856.03</v>
      </c>
      <c r="O14" s="510"/>
      <c r="P14" s="208"/>
      <c r="R14" s="211"/>
      <c r="S14" s="211"/>
      <c r="T14" s="211"/>
    </row>
    <row r="15" spans="1:25" x14ac:dyDescent="0.2">
      <c r="A15" s="497"/>
      <c r="B15" s="202" t="s">
        <v>140</v>
      </c>
      <c r="C15" s="516"/>
      <c r="D15" s="503"/>
      <c r="E15" s="531"/>
      <c r="F15" s="457">
        <v>0</v>
      </c>
      <c r="G15" s="221">
        <v>0</v>
      </c>
      <c r="H15" s="469">
        <v>0</v>
      </c>
      <c r="I15" s="221">
        <v>9732</v>
      </c>
      <c r="J15" s="469">
        <v>19274.39</v>
      </c>
      <c r="K15" s="221">
        <v>3315738</v>
      </c>
      <c r="L15" s="469">
        <v>1036523.37</v>
      </c>
      <c r="M15" s="253">
        <f>321.51+6000</f>
        <v>6321.51</v>
      </c>
      <c r="N15" s="417">
        <f>SUM(F15:M15)</f>
        <v>4387589.2699999996</v>
      </c>
      <c r="O15" s="510"/>
      <c r="P15" s="213"/>
      <c r="Q15" s="211"/>
      <c r="R15" s="211"/>
      <c r="S15" s="211"/>
      <c r="T15" s="211"/>
      <c r="U15" s="211"/>
    </row>
    <row r="16" spans="1:25" ht="12" thickBot="1" x14ac:dyDescent="0.25">
      <c r="A16" s="497"/>
      <c r="B16" s="237" t="s">
        <v>4</v>
      </c>
      <c r="C16" s="516"/>
      <c r="D16" s="503"/>
      <c r="E16" s="531"/>
      <c r="F16" s="464">
        <f t="shared" ref="F16:N16" si="2">SUM(F13:F15)</f>
        <v>69681.61</v>
      </c>
      <c r="G16" s="238">
        <f t="shared" si="2"/>
        <v>3289.83</v>
      </c>
      <c r="H16" s="474">
        <f t="shared" si="2"/>
        <v>6962</v>
      </c>
      <c r="I16" s="238">
        <f t="shared" si="2"/>
        <v>14251</v>
      </c>
      <c r="J16" s="474">
        <f t="shared" si="2"/>
        <v>22059.51</v>
      </c>
      <c r="K16" s="238">
        <f t="shared" si="2"/>
        <v>7061212</v>
      </c>
      <c r="L16" s="474">
        <f t="shared" si="2"/>
        <v>2187826.54</v>
      </c>
      <c r="M16" s="480">
        <v>0</v>
      </c>
      <c r="N16" s="239">
        <f t="shared" si="2"/>
        <v>9371604</v>
      </c>
      <c r="O16" s="510"/>
      <c r="P16" s="209"/>
      <c r="R16" s="211"/>
      <c r="S16" s="211"/>
      <c r="T16" s="211"/>
    </row>
    <row r="17" spans="1:21" ht="12.75" customHeight="1" x14ac:dyDescent="0.2">
      <c r="A17" s="512" t="s">
        <v>231</v>
      </c>
      <c r="B17" s="231" t="s">
        <v>45</v>
      </c>
      <c r="C17" s="528">
        <v>5637844</v>
      </c>
      <c r="D17" s="518">
        <v>0</v>
      </c>
      <c r="E17" s="525">
        <f>C17+D17</f>
        <v>5637844</v>
      </c>
      <c r="F17" s="460">
        <v>23339.96</v>
      </c>
      <c r="G17" s="232">
        <v>18368.580000000002</v>
      </c>
      <c r="H17" s="475">
        <v>6851</v>
      </c>
      <c r="I17" s="232">
        <v>33046.04</v>
      </c>
      <c r="J17" s="475">
        <v>22812.32</v>
      </c>
      <c r="K17" s="232">
        <v>1747469</v>
      </c>
      <c r="L17" s="475">
        <v>576161.76</v>
      </c>
      <c r="M17" s="232">
        <v>199.53</v>
      </c>
      <c r="N17" s="418">
        <f>SUM(F17:M17)</f>
        <v>2428248.19</v>
      </c>
      <c r="O17" s="506">
        <v>95150</v>
      </c>
      <c r="P17" s="209"/>
      <c r="R17" s="211"/>
      <c r="S17" s="211"/>
      <c r="T17" s="211"/>
    </row>
    <row r="18" spans="1:21" x14ac:dyDescent="0.2">
      <c r="A18" s="513"/>
      <c r="B18" s="203" t="s">
        <v>322</v>
      </c>
      <c r="C18" s="529"/>
      <c r="D18" s="519"/>
      <c r="E18" s="526"/>
      <c r="F18" s="461">
        <v>0</v>
      </c>
      <c r="G18" s="357">
        <v>0</v>
      </c>
      <c r="H18" s="472">
        <v>0</v>
      </c>
      <c r="I18" s="357">
        <v>0</v>
      </c>
      <c r="J18" s="472">
        <v>0</v>
      </c>
      <c r="K18" s="357">
        <v>124000</v>
      </c>
      <c r="L18" s="472">
        <v>41912.19</v>
      </c>
      <c r="M18" s="357">
        <v>0</v>
      </c>
      <c r="N18" s="419">
        <f>SUM(F18:M18)</f>
        <v>165912.19</v>
      </c>
      <c r="O18" s="507"/>
      <c r="P18" s="209"/>
      <c r="R18" s="211"/>
      <c r="S18" s="211"/>
      <c r="T18" s="211"/>
    </row>
    <row r="19" spans="1:21" ht="12.75" customHeight="1" x14ac:dyDescent="0.2">
      <c r="A19" s="513"/>
      <c r="B19" s="204" t="s">
        <v>140</v>
      </c>
      <c r="C19" s="529"/>
      <c r="D19" s="519"/>
      <c r="E19" s="526"/>
      <c r="F19" s="461">
        <v>0</v>
      </c>
      <c r="G19" s="357">
        <v>0</v>
      </c>
      <c r="H19" s="472">
        <v>0</v>
      </c>
      <c r="I19" s="357">
        <v>10176</v>
      </c>
      <c r="J19" s="472">
        <v>3500</v>
      </c>
      <c r="K19" s="357">
        <v>2021575</v>
      </c>
      <c r="L19" s="472">
        <v>680492.03</v>
      </c>
      <c r="M19" s="357">
        <v>6000</v>
      </c>
      <c r="N19" s="420">
        <f>SUM(F19:M19)</f>
        <v>2721743.0300000003</v>
      </c>
      <c r="O19" s="507"/>
      <c r="P19" s="213"/>
      <c r="Q19" s="211"/>
      <c r="R19" s="211"/>
      <c r="S19" s="211"/>
      <c r="T19" s="211"/>
      <c r="U19" s="211"/>
    </row>
    <row r="20" spans="1:21" ht="13.5" customHeight="1" thickBot="1" x14ac:dyDescent="0.25">
      <c r="A20" s="514"/>
      <c r="B20" s="234" t="s">
        <v>4</v>
      </c>
      <c r="C20" s="530"/>
      <c r="D20" s="520"/>
      <c r="E20" s="527"/>
      <c r="F20" s="465">
        <f>SUM(F17:F19)</f>
        <v>23339.96</v>
      </c>
      <c r="G20" s="240">
        <f t="shared" ref="G20:N20" si="3">SUM(G17:G19)</f>
        <v>18368.580000000002</v>
      </c>
      <c r="H20" s="476">
        <f t="shared" si="3"/>
        <v>6851</v>
      </c>
      <c r="I20" s="240">
        <f t="shared" si="3"/>
        <v>43222.04</v>
      </c>
      <c r="J20" s="476">
        <f t="shared" si="3"/>
        <v>26312.32</v>
      </c>
      <c r="K20" s="240">
        <f t="shared" si="3"/>
        <v>3893044</v>
      </c>
      <c r="L20" s="476">
        <f t="shared" si="3"/>
        <v>1298565.98</v>
      </c>
      <c r="M20" s="370">
        <f t="shared" si="3"/>
        <v>6199.53</v>
      </c>
      <c r="N20" s="241">
        <f t="shared" si="3"/>
        <v>5315903.41</v>
      </c>
      <c r="O20" s="508"/>
      <c r="P20" s="209"/>
      <c r="R20" s="211"/>
      <c r="S20" s="211"/>
      <c r="T20" s="211"/>
    </row>
    <row r="21" spans="1:21" ht="12.75" customHeight="1" x14ac:dyDescent="0.2">
      <c r="A21" s="505" t="s">
        <v>232</v>
      </c>
      <c r="B21" s="251" t="s">
        <v>45</v>
      </c>
      <c r="C21" s="515">
        <v>5199200</v>
      </c>
      <c r="D21" s="521">
        <v>0</v>
      </c>
      <c r="E21" s="536">
        <f>C21+D21</f>
        <v>5199200</v>
      </c>
      <c r="F21" s="457">
        <v>2936.68</v>
      </c>
      <c r="G21" s="221">
        <v>7017.33</v>
      </c>
      <c r="H21" s="469">
        <v>0</v>
      </c>
      <c r="I21" s="221">
        <v>4832.07</v>
      </c>
      <c r="J21" s="469">
        <v>55834.84</v>
      </c>
      <c r="K21" s="221">
        <v>2770703.12</v>
      </c>
      <c r="L21" s="469">
        <v>892530.46</v>
      </c>
      <c r="M21" s="221">
        <v>27.79</v>
      </c>
      <c r="N21" s="421">
        <f>SUM(F21:M21)</f>
        <v>3733882.29</v>
      </c>
      <c r="O21" s="509">
        <v>87206</v>
      </c>
      <c r="P21" s="209"/>
      <c r="R21" s="211"/>
      <c r="S21" s="211"/>
      <c r="T21" s="211"/>
    </row>
    <row r="22" spans="1:21" x14ac:dyDescent="0.2">
      <c r="A22" s="497"/>
      <c r="B22" s="201" t="s">
        <v>322</v>
      </c>
      <c r="C22" s="516"/>
      <c r="D22" s="503"/>
      <c r="E22" s="531"/>
      <c r="F22" s="457">
        <v>0</v>
      </c>
      <c r="G22" s="221">
        <v>0</v>
      </c>
      <c r="H22" s="469">
        <v>0</v>
      </c>
      <c r="I22" s="221">
        <v>0</v>
      </c>
      <c r="J22" s="469">
        <v>0</v>
      </c>
      <c r="K22" s="221">
        <v>86000</v>
      </c>
      <c r="L22" s="469">
        <v>29068.15</v>
      </c>
      <c r="M22" s="221">
        <v>0</v>
      </c>
      <c r="N22" s="422">
        <f>SUM(F22:M22)</f>
        <v>115068.15</v>
      </c>
      <c r="O22" s="510"/>
      <c r="P22" s="209"/>
      <c r="R22" s="211"/>
      <c r="S22" s="211"/>
      <c r="T22" s="211"/>
    </row>
    <row r="23" spans="1:21" x14ac:dyDescent="0.2">
      <c r="A23" s="497"/>
      <c r="B23" s="202" t="s">
        <v>140</v>
      </c>
      <c r="C23" s="516"/>
      <c r="D23" s="503"/>
      <c r="E23" s="531"/>
      <c r="F23" s="457">
        <v>0</v>
      </c>
      <c r="G23" s="221">
        <v>0</v>
      </c>
      <c r="H23" s="469">
        <v>0</v>
      </c>
      <c r="I23" s="221">
        <v>46822</v>
      </c>
      <c r="J23" s="469">
        <v>18093</v>
      </c>
      <c r="K23" s="221">
        <v>1176474</v>
      </c>
      <c r="L23" s="469">
        <v>395110.75</v>
      </c>
      <c r="M23" s="221">
        <v>0</v>
      </c>
      <c r="N23" s="423">
        <f t="shared" ref="N23:N59" si="4">SUM(F23:M23)</f>
        <v>1636499.75</v>
      </c>
      <c r="O23" s="510"/>
      <c r="P23" s="213"/>
      <c r="Q23" s="211"/>
      <c r="R23" s="211"/>
      <c r="S23" s="211"/>
      <c r="T23" s="211"/>
    </row>
    <row r="24" spans="1:21" ht="12" thickBot="1" x14ac:dyDescent="0.25">
      <c r="A24" s="498"/>
      <c r="B24" s="210" t="s">
        <v>4</v>
      </c>
      <c r="C24" s="517"/>
      <c r="D24" s="504"/>
      <c r="E24" s="532"/>
      <c r="F24" s="466">
        <f>SUM(F21:F23)</f>
        <v>2936.68</v>
      </c>
      <c r="G24" s="226">
        <f t="shared" ref="G24:N24" si="5">SUM(G21:G23)</f>
        <v>7017.33</v>
      </c>
      <c r="H24" s="477">
        <f t="shared" si="5"/>
        <v>0</v>
      </c>
      <c r="I24" s="226">
        <f t="shared" si="5"/>
        <v>51654.07</v>
      </c>
      <c r="J24" s="477">
        <f t="shared" si="5"/>
        <v>73927.839999999997</v>
      </c>
      <c r="K24" s="226">
        <f t="shared" si="5"/>
        <v>4033177.12</v>
      </c>
      <c r="L24" s="477">
        <f t="shared" si="5"/>
        <v>1316709.3599999999</v>
      </c>
      <c r="M24" s="254">
        <f t="shared" si="5"/>
        <v>27.79</v>
      </c>
      <c r="N24" s="227">
        <f t="shared" si="5"/>
        <v>5485450.1899999995</v>
      </c>
      <c r="O24" s="511"/>
      <c r="P24" s="209"/>
      <c r="R24" s="211"/>
      <c r="S24" s="211"/>
      <c r="T24" s="211"/>
    </row>
    <row r="25" spans="1:21" ht="12.75" customHeight="1" x14ac:dyDescent="0.2">
      <c r="A25" s="512" t="s">
        <v>233</v>
      </c>
      <c r="B25" s="231" t="s">
        <v>45</v>
      </c>
      <c r="C25" s="528">
        <v>4729460</v>
      </c>
      <c r="D25" s="518">
        <v>0</v>
      </c>
      <c r="E25" s="525">
        <f>C25+D25</f>
        <v>4729460</v>
      </c>
      <c r="F25" s="460">
        <v>25758.959999999999</v>
      </c>
      <c r="G25" s="232">
        <v>2517</v>
      </c>
      <c r="H25" s="475">
        <v>1137</v>
      </c>
      <c r="I25" s="232">
        <v>19060</v>
      </c>
      <c r="J25" s="475">
        <v>6480</v>
      </c>
      <c r="K25" s="232">
        <v>2101705</v>
      </c>
      <c r="L25" s="475">
        <v>688921.45</v>
      </c>
      <c r="M25" s="232">
        <v>0</v>
      </c>
      <c r="N25" s="418">
        <f t="shared" si="4"/>
        <v>2845579.41</v>
      </c>
      <c r="O25" s="522">
        <v>93498</v>
      </c>
      <c r="P25" s="209"/>
      <c r="R25" s="211"/>
      <c r="S25" s="211"/>
      <c r="T25" s="211"/>
    </row>
    <row r="26" spans="1:21" x14ac:dyDescent="0.2">
      <c r="A26" s="513"/>
      <c r="B26" s="203" t="s">
        <v>322</v>
      </c>
      <c r="C26" s="529"/>
      <c r="D26" s="519"/>
      <c r="E26" s="526"/>
      <c r="F26" s="461">
        <v>0</v>
      </c>
      <c r="G26" s="357">
        <v>0</v>
      </c>
      <c r="H26" s="472">
        <v>0</v>
      </c>
      <c r="I26" s="357">
        <v>0</v>
      </c>
      <c r="J26" s="472">
        <v>0</v>
      </c>
      <c r="K26" s="357">
        <v>101000</v>
      </c>
      <c r="L26" s="472">
        <v>34138.03</v>
      </c>
      <c r="M26" s="357">
        <v>0</v>
      </c>
      <c r="N26" s="419">
        <f t="shared" si="4"/>
        <v>135138.03</v>
      </c>
      <c r="O26" s="523"/>
      <c r="P26" s="209"/>
      <c r="R26" s="211"/>
      <c r="S26" s="211"/>
      <c r="T26" s="211"/>
    </row>
    <row r="27" spans="1:21" x14ac:dyDescent="0.2">
      <c r="A27" s="513"/>
      <c r="B27" s="204" t="s">
        <v>140</v>
      </c>
      <c r="C27" s="529"/>
      <c r="D27" s="519"/>
      <c r="E27" s="526"/>
      <c r="F27" s="461">
        <v>0</v>
      </c>
      <c r="G27" s="357">
        <v>0</v>
      </c>
      <c r="H27" s="472">
        <v>0</v>
      </c>
      <c r="I27" s="357">
        <v>6108</v>
      </c>
      <c r="J27" s="472">
        <v>3754</v>
      </c>
      <c r="K27" s="357">
        <v>1333427</v>
      </c>
      <c r="L27" s="472">
        <v>448220.56</v>
      </c>
      <c r="M27" s="357">
        <v>900</v>
      </c>
      <c r="N27" s="420">
        <f t="shared" si="4"/>
        <v>1792409.56</v>
      </c>
      <c r="O27" s="523"/>
      <c r="P27" s="208"/>
      <c r="R27" s="211"/>
      <c r="S27" s="211"/>
      <c r="T27" s="211"/>
    </row>
    <row r="28" spans="1:21" ht="12" thickBot="1" x14ac:dyDescent="0.25">
      <c r="A28" s="514"/>
      <c r="B28" s="234" t="s">
        <v>4</v>
      </c>
      <c r="C28" s="530"/>
      <c r="D28" s="520"/>
      <c r="E28" s="527"/>
      <c r="F28" s="465">
        <f>SUM(F25:F27)</f>
        <v>25758.959999999999</v>
      </c>
      <c r="G28" s="240">
        <f t="shared" ref="G28:N28" si="6">SUM(G25:G27)</f>
        <v>2517</v>
      </c>
      <c r="H28" s="476">
        <f t="shared" si="6"/>
        <v>1137</v>
      </c>
      <c r="I28" s="240">
        <f t="shared" si="6"/>
        <v>25168</v>
      </c>
      <c r="J28" s="476">
        <f t="shared" si="6"/>
        <v>10234</v>
      </c>
      <c r="K28" s="240">
        <f t="shared" si="6"/>
        <v>3536132</v>
      </c>
      <c r="L28" s="476">
        <f t="shared" si="6"/>
        <v>1171280.04</v>
      </c>
      <c r="M28" s="370">
        <f t="shared" si="6"/>
        <v>900</v>
      </c>
      <c r="N28" s="241">
        <f t="shared" si="6"/>
        <v>4773127</v>
      </c>
      <c r="O28" s="524"/>
      <c r="P28" s="208"/>
      <c r="R28" s="211"/>
      <c r="S28" s="211"/>
      <c r="T28" s="211"/>
    </row>
    <row r="29" spans="1:21" x14ac:dyDescent="0.2">
      <c r="A29" s="497" t="s">
        <v>234</v>
      </c>
      <c r="B29" s="201" t="s">
        <v>145</v>
      </c>
      <c r="C29" s="516">
        <v>776950</v>
      </c>
      <c r="D29" s="454"/>
      <c r="E29" s="531">
        <f>C29</f>
        <v>776950</v>
      </c>
      <c r="F29" s="457">
        <v>1513.41</v>
      </c>
      <c r="G29" s="221">
        <v>300</v>
      </c>
      <c r="H29" s="469">
        <v>0</v>
      </c>
      <c r="I29" s="221">
        <v>5921</v>
      </c>
      <c r="J29" s="469">
        <v>3382.1</v>
      </c>
      <c r="K29" s="221">
        <v>574899</v>
      </c>
      <c r="L29" s="469">
        <v>190934.49</v>
      </c>
      <c r="M29" s="221">
        <v>0</v>
      </c>
      <c r="N29" s="422">
        <f t="shared" si="4"/>
        <v>776950</v>
      </c>
      <c r="O29" s="533">
        <v>13727</v>
      </c>
      <c r="P29" s="208"/>
      <c r="R29" s="211"/>
      <c r="S29" s="211"/>
      <c r="T29" s="211"/>
    </row>
    <row r="30" spans="1:21" ht="12" thickBot="1" x14ac:dyDescent="0.25">
      <c r="A30" s="498"/>
      <c r="B30" s="210" t="s">
        <v>4</v>
      </c>
      <c r="C30" s="517"/>
      <c r="D30" s="356"/>
      <c r="E30" s="532"/>
      <c r="F30" s="466">
        <f t="shared" ref="F30:N30" si="7">SUM(F29:F29)</f>
        <v>1513.41</v>
      </c>
      <c r="G30" s="226">
        <f t="shared" si="7"/>
        <v>300</v>
      </c>
      <c r="H30" s="477">
        <f t="shared" si="7"/>
        <v>0</v>
      </c>
      <c r="I30" s="226">
        <f t="shared" si="7"/>
        <v>5921</v>
      </c>
      <c r="J30" s="477">
        <f t="shared" si="7"/>
        <v>3382.1</v>
      </c>
      <c r="K30" s="226">
        <f t="shared" si="7"/>
        <v>574899</v>
      </c>
      <c r="L30" s="477">
        <f t="shared" si="7"/>
        <v>190934.49</v>
      </c>
      <c r="M30" s="254">
        <f t="shared" si="7"/>
        <v>0</v>
      </c>
      <c r="N30" s="227">
        <f t="shared" si="7"/>
        <v>776950</v>
      </c>
      <c r="O30" s="534"/>
      <c r="P30" s="213"/>
      <c r="Q30" s="211"/>
      <c r="R30" s="211"/>
      <c r="S30" s="211"/>
      <c r="T30" s="211"/>
      <c r="U30" s="211"/>
    </row>
    <row r="31" spans="1:21" ht="12.75" customHeight="1" x14ac:dyDescent="0.2">
      <c r="A31" s="544" t="s">
        <v>237</v>
      </c>
      <c r="B31" s="455" t="s">
        <v>45</v>
      </c>
      <c r="C31" s="528">
        <v>9633727</v>
      </c>
      <c r="D31" s="518">
        <v>0</v>
      </c>
      <c r="E31" s="525">
        <f>C31+D31</f>
        <v>9633727</v>
      </c>
      <c r="F31" s="460">
        <v>32827.72</v>
      </c>
      <c r="G31" s="232">
        <v>36973.72</v>
      </c>
      <c r="H31" s="475">
        <v>9085</v>
      </c>
      <c r="I31" s="232">
        <v>3864</v>
      </c>
      <c r="J31" s="475">
        <v>9352.23</v>
      </c>
      <c r="K31" s="232">
        <v>4434304</v>
      </c>
      <c r="L31" s="475">
        <v>1450337.13</v>
      </c>
      <c r="M31" s="232">
        <v>0</v>
      </c>
      <c r="N31" s="418">
        <f t="shared" si="4"/>
        <v>5976743.7999999998</v>
      </c>
      <c r="O31" s="506">
        <v>183328</v>
      </c>
      <c r="P31" s="213"/>
      <c r="Q31" s="211"/>
      <c r="R31" s="211"/>
      <c r="S31" s="211"/>
      <c r="T31" s="211"/>
    </row>
    <row r="32" spans="1:21" ht="12.75" customHeight="1" x14ac:dyDescent="0.2">
      <c r="A32" s="545"/>
      <c r="B32" s="203" t="s">
        <v>322</v>
      </c>
      <c r="C32" s="529"/>
      <c r="D32" s="519"/>
      <c r="E32" s="526"/>
      <c r="F32" s="461">
        <v>0</v>
      </c>
      <c r="G32" s="357">
        <v>0</v>
      </c>
      <c r="H32" s="472">
        <v>0</v>
      </c>
      <c r="I32" s="357">
        <v>0</v>
      </c>
      <c r="J32" s="472">
        <v>0</v>
      </c>
      <c r="K32" s="357">
        <v>0</v>
      </c>
      <c r="L32" s="472">
        <v>0</v>
      </c>
      <c r="M32" s="357">
        <v>0</v>
      </c>
      <c r="N32" s="419">
        <f t="shared" si="4"/>
        <v>0</v>
      </c>
      <c r="O32" s="507"/>
      <c r="P32" s="213"/>
      <c r="Q32" s="211"/>
      <c r="R32" s="211"/>
      <c r="S32" s="211"/>
      <c r="T32" s="211"/>
    </row>
    <row r="33" spans="1:25" s="207" customFormat="1" x14ac:dyDescent="0.2">
      <c r="A33" s="545"/>
      <c r="B33" s="204" t="s">
        <v>140</v>
      </c>
      <c r="C33" s="529"/>
      <c r="D33" s="519"/>
      <c r="E33" s="526"/>
      <c r="F33" s="461">
        <v>0</v>
      </c>
      <c r="G33" s="357">
        <v>0</v>
      </c>
      <c r="H33" s="472">
        <v>0</v>
      </c>
      <c r="I33" s="357">
        <v>945</v>
      </c>
      <c r="J33" s="472">
        <v>9751.7999999999993</v>
      </c>
      <c r="K33" s="357">
        <v>2911921</v>
      </c>
      <c r="L33" s="472">
        <v>959094.72</v>
      </c>
      <c r="M33" s="363">
        <v>-0.8</v>
      </c>
      <c r="N33" s="420">
        <f t="shared" si="4"/>
        <v>3881711.7199999997</v>
      </c>
      <c r="O33" s="507"/>
      <c r="P33" s="214"/>
      <c r="Q33" s="215"/>
      <c r="R33" s="215"/>
      <c r="S33" s="215"/>
      <c r="T33" s="215"/>
    </row>
    <row r="34" spans="1:25" s="207" customFormat="1" ht="12" thickBot="1" x14ac:dyDescent="0.25">
      <c r="A34" s="546"/>
      <c r="B34" s="456" t="s">
        <v>4</v>
      </c>
      <c r="C34" s="530"/>
      <c r="D34" s="520"/>
      <c r="E34" s="527"/>
      <c r="F34" s="465">
        <f t="shared" ref="F34:N34" si="8">SUM(F31:F33)</f>
        <v>32827.72</v>
      </c>
      <c r="G34" s="240">
        <f t="shared" si="8"/>
        <v>36973.72</v>
      </c>
      <c r="H34" s="476">
        <f t="shared" si="8"/>
        <v>9085</v>
      </c>
      <c r="I34" s="240">
        <f t="shared" si="8"/>
        <v>4809</v>
      </c>
      <c r="J34" s="476">
        <f t="shared" si="8"/>
        <v>19104.03</v>
      </c>
      <c r="K34" s="240">
        <f t="shared" si="8"/>
        <v>7346225</v>
      </c>
      <c r="L34" s="476">
        <f t="shared" si="8"/>
        <v>2409431.8499999996</v>
      </c>
      <c r="M34" s="370">
        <f t="shared" si="8"/>
        <v>-0.8</v>
      </c>
      <c r="N34" s="241">
        <f t="shared" si="8"/>
        <v>9858455.5199999996</v>
      </c>
      <c r="O34" s="508"/>
      <c r="P34" s="216"/>
      <c r="R34" s="215"/>
      <c r="S34" s="215"/>
      <c r="T34" s="215"/>
    </row>
    <row r="35" spans="1:25" ht="12.75" customHeight="1" x14ac:dyDescent="0.2">
      <c r="A35" s="497" t="s">
        <v>235</v>
      </c>
      <c r="B35" s="201" t="s">
        <v>45</v>
      </c>
      <c r="C35" s="516">
        <v>8770747</v>
      </c>
      <c r="D35" s="503">
        <v>0</v>
      </c>
      <c r="E35" s="531">
        <f>C35+D35</f>
        <v>8770747</v>
      </c>
      <c r="F35" s="457">
        <v>275</v>
      </c>
      <c r="G35" s="221">
        <v>600</v>
      </c>
      <c r="H35" s="469">
        <v>6183</v>
      </c>
      <c r="I35" s="221">
        <v>7744.54</v>
      </c>
      <c r="J35" s="469">
        <v>6650</v>
      </c>
      <c r="K35" s="221">
        <v>4198818</v>
      </c>
      <c r="L35" s="469">
        <v>1346316.72</v>
      </c>
      <c r="M35" s="221">
        <v>0</v>
      </c>
      <c r="N35" s="422">
        <f t="shared" si="4"/>
        <v>5566587.2599999998</v>
      </c>
      <c r="O35" s="533">
        <v>188382</v>
      </c>
      <c r="P35" s="209"/>
      <c r="R35" s="211"/>
      <c r="S35" s="211"/>
      <c r="T35" s="211"/>
    </row>
    <row r="36" spans="1:25" ht="12.75" customHeight="1" x14ac:dyDescent="0.2">
      <c r="A36" s="497"/>
      <c r="B36" s="201" t="s">
        <v>322</v>
      </c>
      <c r="C36" s="516"/>
      <c r="D36" s="503"/>
      <c r="E36" s="531"/>
      <c r="F36" s="457">
        <v>0</v>
      </c>
      <c r="G36" s="221">
        <v>0</v>
      </c>
      <c r="H36" s="469">
        <v>0</v>
      </c>
      <c r="I36" s="221">
        <v>0</v>
      </c>
      <c r="J36" s="469">
        <v>0</v>
      </c>
      <c r="K36" s="221">
        <v>94000</v>
      </c>
      <c r="L36" s="469">
        <v>31771.97</v>
      </c>
      <c r="M36" s="221">
        <v>0</v>
      </c>
      <c r="N36" s="422">
        <f t="shared" si="4"/>
        <v>125771.97</v>
      </c>
      <c r="O36" s="533"/>
      <c r="P36" s="209"/>
      <c r="R36" s="211"/>
      <c r="S36" s="211"/>
      <c r="T36" s="211"/>
    </row>
    <row r="37" spans="1:25" x14ac:dyDescent="0.2">
      <c r="A37" s="497"/>
      <c r="B37" s="202" t="s">
        <v>140</v>
      </c>
      <c r="C37" s="516"/>
      <c r="D37" s="503"/>
      <c r="E37" s="531"/>
      <c r="F37" s="457">
        <v>9799.7800000000007</v>
      </c>
      <c r="G37" s="221">
        <v>0</v>
      </c>
      <c r="H37" s="469">
        <v>0</v>
      </c>
      <c r="I37" s="221">
        <v>71968.88</v>
      </c>
      <c r="J37" s="469">
        <v>27188.11</v>
      </c>
      <c r="K37" s="221">
        <v>1993973</v>
      </c>
      <c r="L37" s="469">
        <v>662594.30000000005</v>
      </c>
      <c r="M37" s="221">
        <v>6000</v>
      </c>
      <c r="N37" s="423">
        <f t="shared" si="4"/>
        <v>2771524.0700000003</v>
      </c>
      <c r="O37" s="533"/>
      <c r="P37" s="209"/>
      <c r="R37" s="211"/>
      <c r="S37" s="211"/>
      <c r="T37" s="211"/>
    </row>
    <row r="38" spans="1:25" ht="12" thickBot="1" x14ac:dyDescent="0.25">
      <c r="A38" s="498"/>
      <c r="B38" s="210" t="s">
        <v>4</v>
      </c>
      <c r="C38" s="517"/>
      <c r="D38" s="504"/>
      <c r="E38" s="532"/>
      <c r="F38" s="466">
        <f t="shared" ref="F38:N38" si="9">SUM(F35:F37)</f>
        <v>10074.780000000001</v>
      </c>
      <c r="G38" s="226">
        <f t="shared" si="9"/>
        <v>600</v>
      </c>
      <c r="H38" s="477">
        <f t="shared" si="9"/>
        <v>6183</v>
      </c>
      <c r="I38" s="226">
        <f t="shared" si="9"/>
        <v>79713.42</v>
      </c>
      <c r="J38" s="477">
        <f t="shared" si="9"/>
        <v>33838.11</v>
      </c>
      <c r="K38" s="226">
        <f t="shared" si="9"/>
        <v>6286791</v>
      </c>
      <c r="L38" s="477">
        <f t="shared" si="9"/>
        <v>2040682.99</v>
      </c>
      <c r="M38" s="254">
        <f t="shared" si="9"/>
        <v>6000</v>
      </c>
      <c r="N38" s="227">
        <f t="shared" si="9"/>
        <v>8463883.3000000007</v>
      </c>
      <c r="O38" s="534"/>
      <c r="P38" s="213"/>
      <c r="Q38" s="211"/>
      <c r="R38" s="211"/>
      <c r="S38" s="211"/>
      <c r="T38" s="211"/>
      <c r="U38" s="211"/>
    </row>
    <row r="39" spans="1:25" ht="12.75" customHeight="1" x14ac:dyDescent="0.2">
      <c r="A39" s="512" t="s">
        <v>238</v>
      </c>
      <c r="B39" s="231" t="s">
        <v>45</v>
      </c>
      <c r="C39" s="528">
        <v>7509041</v>
      </c>
      <c r="D39" s="518">
        <v>0</v>
      </c>
      <c r="E39" s="525">
        <f>C39+D39</f>
        <v>7509041</v>
      </c>
      <c r="F39" s="460">
        <v>37138.379999999997</v>
      </c>
      <c r="G39" s="232">
        <v>7553.82</v>
      </c>
      <c r="H39" s="475">
        <v>3700</v>
      </c>
      <c r="I39" s="232">
        <v>2911</v>
      </c>
      <c r="J39" s="475">
        <v>50558.93</v>
      </c>
      <c r="K39" s="232">
        <v>3599894</v>
      </c>
      <c r="L39" s="475">
        <v>1171024.8799999999</v>
      </c>
      <c r="M39" s="367">
        <v>-0.75</v>
      </c>
      <c r="N39" s="418">
        <f t="shared" si="4"/>
        <v>4872780.26</v>
      </c>
      <c r="O39" s="522">
        <v>120256</v>
      </c>
      <c r="P39" s="209"/>
      <c r="R39" s="211"/>
      <c r="S39" s="211"/>
      <c r="T39" s="211"/>
    </row>
    <row r="40" spans="1:25" ht="12.75" customHeight="1" x14ac:dyDescent="0.2">
      <c r="A40" s="513"/>
      <c r="B40" s="203" t="s">
        <v>322</v>
      </c>
      <c r="C40" s="529"/>
      <c r="D40" s="519"/>
      <c r="E40" s="526"/>
      <c r="F40" s="461">
        <v>0</v>
      </c>
      <c r="G40" s="357">
        <v>0</v>
      </c>
      <c r="H40" s="472">
        <v>0</v>
      </c>
      <c r="I40" s="357">
        <v>0</v>
      </c>
      <c r="J40" s="472">
        <v>0</v>
      </c>
      <c r="K40" s="357">
        <v>102000</v>
      </c>
      <c r="L40" s="472">
        <v>34476.1</v>
      </c>
      <c r="M40" s="368">
        <v>0</v>
      </c>
      <c r="N40" s="419">
        <f t="shared" si="4"/>
        <v>136476.1</v>
      </c>
      <c r="O40" s="523"/>
      <c r="P40" s="209"/>
      <c r="R40" s="211"/>
      <c r="S40" s="211"/>
      <c r="T40" s="211"/>
    </row>
    <row r="41" spans="1:25" x14ac:dyDescent="0.2">
      <c r="A41" s="513"/>
      <c r="B41" s="204" t="s">
        <v>140</v>
      </c>
      <c r="C41" s="529"/>
      <c r="D41" s="519"/>
      <c r="E41" s="526"/>
      <c r="F41" s="461">
        <v>0</v>
      </c>
      <c r="G41" s="357">
        <v>0</v>
      </c>
      <c r="H41" s="472">
        <v>0</v>
      </c>
      <c r="I41" s="357">
        <v>482</v>
      </c>
      <c r="J41" s="472">
        <v>395</v>
      </c>
      <c r="K41" s="357">
        <v>2235728</v>
      </c>
      <c r="L41" s="472">
        <v>750613.74</v>
      </c>
      <c r="M41" s="369">
        <v>0</v>
      </c>
      <c r="N41" s="420">
        <f t="shared" si="4"/>
        <v>2987218.74</v>
      </c>
      <c r="O41" s="523"/>
      <c r="P41" s="213"/>
      <c r="Q41" s="211"/>
      <c r="R41" s="211"/>
      <c r="S41" s="211"/>
      <c r="T41" s="211"/>
      <c r="U41" s="211"/>
    </row>
    <row r="42" spans="1:25" ht="12" thickBot="1" x14ac:dyDescent="0.25">
      <c r="A42" s="514"/>
      <c r="B42" s="234" t="s">
        <v>4</v>
      </c>
      <c r="C42" s="530"/>
      <c r="D42" s="520"/>
      <c r="E42" s="527"/>
      <c r="F42" s="465">
        <f>SUM(F39:F41)</f>
        <v>37138.379999999997</v>
      </c>
      <c r="G42" s="240">
        <f t="shared" ref="G42:N42" si="10">SUM(G39:G41)</f>
        <v>7553.82</v>
      </c>
      <c r="H42" s="476">
        <f t="shared" si="10"/>
        <v>3700</v>
      </c>
      <c r="I42" s="240">
        <f t="shared" si="10"/>
        <v>3393</v>
      </c>
      <c r="J42" s="476">
        <f t="shared" si="10"/>
        <v>50953.93</v>
      </c>
      <c r="K42" s="240">
        <f t="shared" si="10"/>
        <v>5937622</v>
      </c>
      <c r="L42" s="476">
        <f t="shared" si="10"/>
        <v>1956114.72</v>
      </c>
      <c r="M42" s="370">
        <f t="shared" si="10"/>
        <v>-0.75</v>
      </c>
      <c r="N42" s="241">
        <f t="shared" si="10"/>
        <v>7996475.0999999996</v>
      </c>
      <c r="O42" s="524"/>
      <c r="P42" s="209"/>
      <c r="R42" s="211"/>
      <c r="S42" s="211"/>
      <c r="T42" s="211"/>
    </row>
    <row r="43" spans="1:25" ht="12.75" customHeight="1" x14ac:dyDescent="0.2">
      <c r="A43" s="547" t="s">
        <v>239</v>
      </c>
      <c r="B43" s="251" t="s">
        <v>146</v>
      </c>
      <c r="C43" s="515">
        <v>263158</v>
      </c>
      <c r="D43" s="355"/>
      <c r="E43" s="536">
        <f>C43</f>
        <v>263158</v>
      </c>
      <c r="F43" s="467">
        <v>7</v>
      </c>
      <c r="G43" s="252">
        <v>1973</v>
      </c>
      <c r="H43" s="478">
        <v>0</v>
      </c>
      <c r="I43" s="252">
        <v>0</v>
      </c>
      <c r="J43" s="478">
        <v>0</v>
      </c>
      <c r="K43" s="252">
        <v>195200</v>
      </c>
      <c r="L43" s="478">
        <v>65977.67</v>
      </c>
      <c r="M43" s="371">
        <v>0</v>
      </c>
      <c r="N43" s="421">
        <f t="shared" si="4"/>
        <v>263157.67</v>
      </c>
      <c r="O43" s="509">
        <v>0</v>
      </c>
      <c r="P43" s="209"/>
      <c r="R43" s="211"/>
      <c r="S43" s="211"/>
      <c r="T43" s="211"/>
    </row>
    <row r="44" spans="1:25" ht="12" thickBot="1" x14ac:dyDescent="0.25">
      <c r="A44" s="548"/>
      <c r="B44" s="210" t="s">
        <v>4</v>
      </c>
      <c r="C44" s="517"/>
      <c r="D44" s="356"/>
      <c r="E44" s="532"/>
      <c r="F44" s="466">
        <f t="shared" ref="F44:N44" si="11">SUM(F43:F43)</f>
        <v>7</v>
      </c>
      <c r="G44" s="226">
        <f t="shared" si="11"/>
        <v>1973</v>
      </c>
      <c r="H44" s="477">
        <f t="shared" si="11"/>
        <v>0</v>
      </c>
      <c r="I44" s="226">
        <f t="shared" si="11"/>
        <v>0</v>
      </c>
      <c r="J44" s="477">
        <f t="shared" si="11"/>
        <v>0</v>
      </c>
      <c r="K44" s="226">
        <f t="shared" si="11"/>
        <v>195200</v>
      </c>
      <c r="L44" s="477">
        <f t="shared" si="11"/>
        <v>65977.67</v>
      </c>
      <c r="M44" s="254">
        <f t="shared" si="11"/>
        <v>0</v>
      </c>
      <c r="N44" s="227">
        <f t="shared" si="11"/>
        <v>263157.67</v>
      </c>
      <c r="O44" s="511"/>
      <c r="P44" s="209"/>
      <c r="R44" s="211"/>
      <c r="S44" s="211"/>
      <c r="T44" s="211"/>
    </row>
    <row r="45" spans="1:25" s="207" customFormat="1" ht="12.75" customHeight="1" x14ac:dyDescent="0.2">
      <c r="A45" s="512" t="s">
        <v>240</v>
      </c>
      <c r="B45" s="231" t="s">
        <v>45</v>
      </c>
      <c r="C45" s="528">
        <v>5541728</v>
      </c>
      <c r="D45" s="518">
        <v>0</v>
      </c>
      <c r="E45" s="525">
        <f>C45+D45</f>
        <v>5541728</v>
      </c>
      <c r="F45" s="460">
        <v>22890.6</v>
      </c>
      <c r="G45" s="232">
        <v>3556</v>
      </c>
      <c r="H45" s="475">
        <v>0</v>
      </c>
      <c r="I45" s="232">
        <v>1220</v>
      </c>
      <c r="J45" s="475">
        <v>53644.7</v>
      </c>
      <c r="K45" s="232">
        <v>3300772</v>
      </c>
      <c r="L45" s="475">
        <v>1069311.1200000001</v>
      </c>
      <c r="M45" s="367">
        <v>-73743.95</v>
      </c>
      <c r="N45" s="418">
        <f t="shared" si="4"/>
        <v>4377650.47</v>
      </c>
      <c r="O45" s="523">
        <v>130693</v>
      </c>
      <c r="P45" s="213"/>
      <c r="Q45" s="211"/>
      <c r="R45" s="211"/>
      <c r="S45" s="211"/>
      <c r="T45" s="211"/>
      <c r="U45" s="211"/>
      <c r="V45" s="206"/>
      <c r="W45" s="206"/>
      <c r="X45" s="206"/>
      <c r="Y45" s="206"/>
    </row>
    <row r="46" spans="1:25" s="207" customFormat="1" ht="12.75" customHeight="1" x14ac:dyDescent="0.2">
      <c r="A46" s="513"/>
      <c r="B46" s="203" t="s">
        <v>322</v>
      </c>
      <c r="C46" s="529"/>
      <c r="D46" s="519"/>
      <c r="E46" s="526"/>
      <c r="F46" s="461">
        <v>0</v>
      </c>
      <c r="G46" s="357">
        <v>0</v>
      </c>
      <c r="H46" s="472">
        <v>0</v>
      </c>
      <c r="I46" s="357">
        <v>0</v>
      </c>
      <c r="J46" s="472">
        <v>0</v>
      </c>
      <c r="K46" s="357">
        <v>0</v>
      </c>
      <c r="L46" s="472">
        <v>0</v>
      </c>
      <c r="M46" s="368">
        <v>0</v>
      </c>
      <c r="N46" s="419">
        <f t="shared" si="4"/>
        <v>0</v>
      </c>
      <c r="O46" s="523"/>
      <c r="P46" s="213"/>
      <c r="Q46" s="211"/>
      <c r="R46" s="211"/>
      <c r="S46" s="211"/>
      <c r="T46" s="211"/>
      <c r="U46" s="211"/>
      <c r="V46" s="206"/>
      <c r="W46" s="206"/>
      <c r="X46" s="206"/>
      <c r="Y46" s="206"/>
    </row>
    <row r="47" spans="1:25" x14ac:dyDescent="0.2">
      <c r="A47" s="513"/>
      <c r="B47" s="204" t="s">
        <v>140</v>
      </c>
      <c r="C47" s="529"/>
      <c r="D47" s="519"/>
      <c r="E47" s="526"/>
      <c r="F47" s="461">
        <v>0</v>
      </c>
      <c r="G47" s="357">
        <v>0</v>
      </c>
      <c r="H47" s="472">
        <v>0</v>
      </c>
      <c r="I47" s="357">
        <v>6269</v>
      </c>
      <c r="J47" s="472">
        <v>9112</v>
      </c>
      <c r="K47" s="357">
        <v>979498</v>
      </c>
      <c r="L47" s="472">
        <v>329902.09000000003</v>
      </c>
      <c r="M47" s="369">
        <v>0</v>
      </c>
      <c r="N47" s="420">
        <f t="shared" si="4"/>
        <v>1324781.0900000001</v>
      </c>
      <c r="O47" s="523"/>
      <c r="P47" s="209"/>
      <c r="R47" s="211"/>
      <c r="S47" s="211"/>
      <c r="T47" s="211"/>
    </row>
    <row r="48" spans="1:25" ht="12" thickBot="1" x14ac:dyDescent="0.25">
      <c r="A48" s="514"/>
      <c r="B48" s="234" t="s">
        <v>4</v>
      </c>
      <c r="C48" s="530"/>
      <c r="D48" s="520"/>
      <c r="E48" s="527"/>
      <c r="F48" s="465">
        <f t="shared" ref="F48:N48" si="12">SUM(F45:F47)</f>
        <v>22890.6</v>
      </c>
      <c r="G48" s="240">
        <f t="shared" si="12"/>
        <v>3556</v>
      </c>
      <c r="H48" s="476">
        <f t="shared" si="12"/>
        <v>0</v>
      </c>
      <c r="I48" s="240">
        <f t="shared" si="12"/>
        <v>7489</v>
      </c>
      <c r="J48" s="476">
        <f t="shared" si="12"/>
        <v>62756.7</v>
      </c>
      <c r="K48" s="240">
        <f t="shared" si="12"/>
        <v>4280270</v>
      </c>
      <c r="L48" s="476">
        <f t="shared" si="12"/>
        <v>1399213.2100000002</v>
      </c>
      <c r="M48" s="370">
        <f t="shared" si="12"/>
        <v>-73743.95</v>
      </c>
      <c r="N48" s="241">
        <f t="shared" si="12"/>
        <v>5702431.5599999996</v>
      </c>
      <c r="O48" s="523"/>
      <c r="P48" s="209"/>
      <c r="R48" s="211"/>
      <c r="S48" s="211"/>
      <c r="T48" s="211"/>
    </row>
    <row r="49" spans="1:25" ht="12.75" customHeight="1" x14ac:dyDescent="0.2">
      <c r="A49" s="497" t="s">
        <v>241</v>
      </c>
      <c r="B49" s="201" t="s">
        <v>45</v>
      </c>
      <c r="C49" s="516">
        <v>7570423</v>
      </c>
      <c r="D49" s="503">
        <v>0</v>
      </c>
      <c r="E49" s="531">
        <f>C49+D49</f>
        <v>7570423</v>
      </c>
      <c r="F49" s="457">
        <v>22893.65</v>
      </c>
      <c r="G49" s="221">
        <v>2609.25</v>
      </c>
      <c r="H49" s="469">
        <v>1621</v>
      </c>
      <c r="I49" s="221">
        <v>91673</v>
      </c>
      <c r="J49" s="469">
        <v>92851.16</v>
      </c>
      <c r="K49" s="221">
        <v>4189624</v>
      </c>
      <c r="L49" s="469">
        <v>1371444.61</v>
      </c>
      <c r="M49" s="358">
        <f>23995.12-21200</f>
        <v>2795.119999999999</v>
      </c>
      <c r="N49" s="422">
        <f t="shared" si="4"/>
        <v>5775511.79</v>
      </c>
      <c r="O49" s="535">
        <v>147103</v>
      </c>
      <c r="P49" s="213"/>
      <c r="Q49" s="211"/>
      <c r="R49" s="211"/>
      <c r="S49" s="211"/>
      <c r="T49" s="211"/>
      <c r="U49" s="211"/>
    </row>
    <row r="50" spans="1:25" ht="12.75" customHeight="1" x14ac:dyDescent="0.2">
      <c r="A50" s="497"/>
      <c r="B50" s="201" t="s">
        <v>322</v>
      </c>
      <c r="C50" s="516"/>
      <c r="D50" s="503"/>
      <c r="E50" s="531"/>
      <c r="F50" s="457">
        <v>0</v>
      </c>
      <c r="G50" s="221">
        <v>0</v>
      </c>
      <c r="H50" s="469">
        <v>0</v>
      </c>
      <c r="I50" s="221">
        <v>0</v>
      </c>
      <c r="J50" s="469">
        <v>0</v>
      </c>
      <c r="K50" s="221">
        <v>139000</v>
      </c>
      <c r="L50" s="469">
        <v>46982.32</v>
      </c>
      <c r="M50" s="358">
        <v>0</v>
      </c>
      <c r="N50" s="422">
        <f t="shared" si="4"/>
        <v>185982.32</v>
      </c>
      <c r="O50" s="533"/>
      <c r="P50" s="213"/>
      <c r="Q50" s="211"/>
      <c r="R50" s="211"/>
      <c r="S50" s="211"/>
      <c r="T50" s="211"/>
      <c r="U50" s="211"/>
    </row>
    <row r="51" spans="1:25" x14ac:dyDescent="0.2">
      <c r="A51" s="497"/>
      <c r="B51" s="202" t="s">
        <v>140</v>
      </c>
      <c r="C51" s="516"/>
      <c r="D51" s="503"/>
      <c r="E51" s="531"/>
      <c r="F51" s="457">
        <v>0</v>
      </c>
      <c r="G51" s="221">
        <v>0</v>
      </c>
      <c r="H51" s="469">
        <v>0</v>
      </c>
      <c r="I51" s="221">
        <v>17419</v>
      </c>
      <c r="J51" s="469">
        <v>24197.53</v>
      </c>
      <c r="K51" s="221">
        <v>1303869</v>
      </c>
      <c r="L51" s="469">
        <v>439917.7</v>
      </c>
      <c r="M51" s="253">
        <v>0</v>
      </c>
      <c r="N51" s="423">
        <f t="shared" si="4"/>
        <v>1785403.23</v>
      </c>
      <c r="O51" s="533"/>
      <c r="P51" s="208"/>
      <c r="R51" s="211"/>
      <c r="S51" s="211"/>
      <c r="T51" s="211"/>
    </row>
    <row r="52" spans="1:25" ht="12" thickBot="1" x14ac:dyDescent="0.25">
      <c r="A52" s="498"/>
      <c r="B52" s="210" t="s">
        <v>4</v>
      </c>
      <c r="C52" s="517"/>
      <c r="D52" s="504"/>
      <c r="E52" s="532"/>
      <c r="F52" s="466">
        <f>SUM(F49:F51)</f>
        <v>22893.65</v>
      </c>
      <c r="G52" s="226">
        <f t="shared" ref="G52:N52" si="13">SUM(G49:G51)</f>
        <v>2609.25</v>
      </c>
      <c r="H52" s="477">
        <f t="shared" si="13"/>
        <v>1621</v>
      </c>
      <c r="I52" s="226">
        <f t="shared" si="13"/>
        <v>109092</v>
      </c>
      <c r="J52" s="477">
        <f t="shared" si="13"/>
        <v>117048.69</v>
      </c>
      <c r="K52" s="226">
        <f t="shared" si="13"/>
        <v>5632493</v>
      </c>
      <c r="L52" s="477">
        <f t="shared" si="13"/>
        <v>1858344.6300000001</v>
      </c>
      <c r="M52" s="254">
        <f t="shared" si="13"/>
        <v>2795.119999999999</v>
      </c>
      <c r="N52" s="227">
        <f t="shared" si="13"/>
        <v>7746897.3399999999</v>
      </c>
      <c r="O52" s="534"/>
      <c r="P52" s="208"/>
      <c r="Q52" s="217"/>
      <c r="R52" s="211"/>
      <c r="S52" s="211"/>
      <c r="T52" s="211"/>
      <c r="U52" s="217"/>
      <c r="V52" s="217"/>
      <c r="W52" s="217"/>
      <c r="X52" s="217"/>
      <c r="Y52" s="217"/>
    </row>
    <row r="53" spans="1:25" ht="12.75" customHeight="1" x14ac:dyDescent="0.2">
      <c r="A53" s="512" t="s">
        <v>242</v>
      </c>
      <c r="B53" s="231" t="s">
        <v>45</v>
      </c>
      <c r="C53" s="528">
        <v>3357673</v>
      </c>
      <c r="D53" s="518">
        <v>0</v>
      </c>
      <c r="E53" s="525">
        <f>C53+D53</f>
        <v>3357673</v>
      </c>
      <c r="F53" s="460">
        <v>1399.35</v>
      </c>
      <c r="G53" s="232">
        <v>0</v>
      </c>
      <c r="H53" s="475">
        <v>0</v>
      </c>
      <c r="I53" s="232">
        <v>655</v>
      </c>
      <c r="J53" s="475">
        <v>1542</v>
      </c>
      <c r="K53" s="232">
        <v>1577812</v>
      </c>
      <c r="L53" s="475">
        <v>533300.27</v>
      </c>
      <c r="M53" s="232">
        <v>0</v>
      </c>
      <c r="N53" s="418">
        <f t="shared" si="4"/>
        <v>2114708.62</v>
      </c>
      <c r="O53" s="507">
        <v>79290</v>
      </c>
      <c r="P53" s="208"/>
      <c r="Q53" s="218"/>
      <c r="R53" s="211"/>
      <c r="S53" s="211"/>
      <c r="T53" s="211"/>
      <c r="U53" s="218"/>
      <c r="V53" s="217"/>
      <c r="W53" s="217"/>
      <c r="X53" s="217"/>
      <c r="Y53" s="217"/>
    </row>
    <row r="54" spans="1:25" ht="12.75" customHeight="1" x14ac:dyDescent="0.2">
      <c r="A54" s="513"/>
      <c r="B54" s="203" t="s">
        <v>322</v>
      </c>
      <c r="C54" s="529"/>
      <c r="D54" s="519"/>
      <c r="E54" s="526"/>
      <c r="F54" s="461">
        <v>0</v>
      </c>
      <c r="G54" s="357">
        <v>0</v>
      </c>
      <c r="H54" s="472">
        <v>0</v>
      </c>
      <c r="I54" s="357">
        <v>0</v>
      </c>
      <c r="J54" s="472">
        <v>0</v>
      </c>
      <c r="K54" s="357">
        <v>0</v>
      </c>
      <c r="L54" s="472">
        <v>0</v>
      </c>
      <c r="M54" s="357">
        <v>0</v>
      </c>
      <c r="N54" s="419">
        <f t="shared" si="4"/>
        <v>0</v>
      </c>
      <c r="O54" s="507"/>
      <c r="P54" s="208"/>
      <c r="Q54" s="218"/>
      <c r="R54" s="211"/>
      <c r="S54" s="211"/>
      <c r="T54" s="211"/>
      <c r="U54" s="218"/>
      <c r="V54" s="217"/>
      <c r="W54" s="217"/>
      <c r="X54" s="217"/>
      <c r="Y54" s="217"/>
    </row>
    <row r="55" spans="1:25" x14ac:dyDescent="0.2">
      <c r="A55" s="513"/>
      <c r="B55" s="204" t="s">
        <v>140</v>
      </c>
      <c r="C55" s="529"/>
      <c r="D55" s="519"/>
      <c r="E55" s="526"/>
      <c r="F55" s="461">
        <v>0</v>
      </c>
      <c r="G55" s="357">
        <v>0</v>
      </c>
      <c r="H55" s="472">
        <v>0</v>
      </c>
      <c r="I55" s="357">
        <v>5204</v>
      </c>
      <c r="J55" s="472">
        <v>1500</v>
      </c>
      <c r="K55" s="357">
        <v>954965</v>
      </c>
      <c r="L55" s="472">
        <v>322780.52</v>
      </c>
      <c r="M55" s="357">
        <v>0</v>
      </c>
      <c r="N55" s="420">
        <f t="shared" si="4"/>
        <v>1284449.52</v>
      </c>
      <c r="O55" s="507"/>
      <c r="P55" s="208"/>
      <c r="Q55" s="218"/>
      <c r="R55" s="211"/>
      <c r="S55" s="211"/>
      <c r="T55" s="211"/>
      <c r="U55" s="218"/>
      <c r="V55" s="217"/>
      <c r="W55" s="217"/>
      <c r="X55" s="217"/>
      <c r="Y55" s="217"/>
    </row>
    <row r="56" spans="1:25" ht="12" thickBot="1" x14ac:dyDescent="0.25">
      <c r="A56" s="514"/>
      <c r="B56" s="234" t="s">
        <v>4</v>
      </c>
      <c r="C56" s="530"/>
      <c r="D56" s="520"/>
      <c r="E56" s="527"/>
      <c r="F56" s="465">
        <f t="shared" ref="F56:N56" si="14">SUM(F53:F55)</f>
        <v>1399.35</v>
      </c>
      <c r="G56" s="240">
        <f t="shared" si="14"/>
        <v>0</v>
      </c>
      <c r="H56" s="476">
        <f t="shared" si="14"/>
        <v>0</v>
      </c>
      <c r="I56" s="240">
        <f t="shared" si="14"/>
        <v>5859</v>
      </c>
      <c r="J56" s="476">
        <f t="shared" si="14"/>
        <v>3042</v>
      </c>
      <c r="K56" s="240">
        <f t="shared" si="14"/>
        <v>2532777</v>
      </c>
      <c r="L56" s="476">
        <f t="shared" si="14"/>
        <v>856080.79</v>
      </c>
      <c r="M56" s="370">
        <f t="shared" si="14"/>
        <v>0</v>
      </c>
      <c r="N56" s="241">
        <f t="shared" si="14"/>
        <v>3399158.14</v>
      </c>
      <c r="O56" s="507"/>
      <c r="P56" s="208"/>
      <c r="Q56" s="218"/>
      <c r="R56" s="211"/>
      <c r="S56" s="211"/>
      <c r="T56" s="211"/>
      <c r="U56" s="218"/>
      <c r="V56" s="217"/>
      <c r="W56" s="217"/>
      <c r="X56" s="217"/>
      <c r="Y56" s="217"/>
    </row>
    <row r="57" spans="1:25" s="217" customFormat="1" x14ac:dyDescent="0.2">
      <c r="A57" s="497" t="s">
        <v>243</v>
      </c>
      <c r="B57" s="201" t="s">
        <v>147</v>
      </c>
      <c r="C57" s="516">
        <v>1682928</v>
      </c>
      <c r="D57" s="454"/>
      <c r="E57" s="531">
        <f>C57</f>
        <v>1682928</v>
      </c>
      <c r="F57" s="457">
        <v>47789.8</v>
      </c>
      <c r="G57" s="221">
        <v>290</v>
      </c>
      <c r="H57" s="469">
        <v>6421.6</v>
      </c>
      <c r="I57" s="221">
        <v>148375.67000000001</v>
      </c>
      <c r="J57" s="469">
        <v>23864.41</v>
      </c>
      <c r="K57" s="221">
        <v>1093316</v>
      </c>
      <c r="L57" s="469">
        <v>362870.56</v>
      </c>
      <c r="M57" s="221">
        <v>0.04</v>
      </c>
      <c r="N57" s="422">
        <f t="shared" si="4"/>
        <v>1682928.08</v>
      </c>
      <c r="O57" s="509">
        <v>33469</v>
      </c>
      <c r="P57" s="208"/>
      <c r="R57" s="211"/>
      <c r="S57" s="211"/>
      <c r="T57" s="211"/>
    </row>
    <row r="58" spans="1:25" s="217" customFormat="1" ht="12" thickBot="1" x14ac:dyDescent="0.25">
      <c r="A58" s="498"/>
      <c r="B58" s="210" t="s">
        <v>4</v>
      </c>
      <c r="C58" s="517"/>
      <c r="D58" s="356"/>
      <c r="E58" s="532"/>
      <c r="F58" s="466">
        <f t="shared" ref="F58:N58" si="15">SUM(F57:F57)</f>
        <v>47789.8</v>
      </c>
      <c r="G58" s="226">
        <f t="shared" si="15"/>
        <v>290</v>
      </c>
      <c r="H58" s="477">
        <f t="shared" si="15"/>
        <v>6421.6</v>
      </c>
      <c r="I58" s="226">
        <f t="shared" si="15"/>
        <v>148375.67000000001</v>
      </c>
      <c r="J58" s="477">
        <f t="shared" si="15"/>
        <v>23864.41</v>
      </c>
      <c r="K58" s="226">
        <f t="shared" si="15"/>
        <v>1093316</v>
      </c>
      <c r="L58" s="477">
        <f t="shared" si="15"/>
        <v>362870.56</v>
      </c>
      <c r="M58" s="254">
        <f t="shared" si="15"/>
        <v>0.04</v>
      </c>
      <c r="N58" s="227">
        <f t="shared" si="15"/>
        <v>1682928.08</v>
      </c>
      <c r="O58" s="511"/>
      <c r="P58" s="207"/>
      <c r="Q58" s="207"/>
      <c r="R58" s="207"/>
      <c r="S58" s="207"/>
      <c r="T58" s="207"/>
      <c r="U58" s="207"/>
      <c r="V58" s="207"/>
      <c r="W58" s="207"/>
      <c r="X58" s="207"/>
      <c r="Y58" s="207"/>
    </row>
    <row r="59" spans="1:25" s="217" customFormat="1" x14ac:dyDescent="0.2">
      <c r="A59" s="513" t="s">
        <v>244</v>
      </c>
      <c r="B59" s="203" t="s">
        <v>245</v>
      </c>
      <c r="C59" s="529">
        <v>311791</v>
      </c>
      <c r="D59" s="353"/>
      <c r="E59" s="526">
        <f>C59</f>
        <v>311791</v>
      </c>
      <c r="F59" s="461">
        <v>458.26</v>
      </c>
      <c r="G59" s="357">
        <v>450</v>
      </c>
      <c r="H59" s="472">
        <v>0</v>
      </c>
      <c r="I59" s="357">
        <v>0</v>
      </c>
      <c r="J59" s="472">
        <v>447.69</v>
      </c>
      <c r="K59" s="357">
        <v>232177</v>
      </c>
      <c r="L59" s="472">
        <v>78258.05</v>
      </c>
      <c r="M59" s="357">
        <v>0</v>
      </c>
      <c r="N59" s="419">
        <f t="shared" si="4"/>
        <v>311791</v>
      </c>
      <c r="O59" s="507">
        <v>0</v>
      </c>
      <c r="P59" s="207"/>
      <c r="Q59" s="207"/>
      <c r="R59" s="207"/>
      <c r="S59" s="207"/>
      <c r="T59" s="207"/>
      <c r="U59" s="207"/>
      <c r="V59" s="207"/>
      <c r="W59" s="207"/>
      <c r="X59" s="207"/>
      <c r="Y59" s="207"/>
    </row>
    <row r="60" spans="1:25" s="217" customFormat="1" ht="13.5" customHeight="1" thickBot="1" x14ac:dyDescent="0.25">
      <c r="A60" s="514"/>
      <c r="B60" s="234" t="s">
        <v>4</v>
      </c>
      <c r="C60" s="530"/>
      <c r="D60" s="354"/>
      <c r="E60" s="527"/>
      <c r="F60" s="465">
        <f t="shared" ref="F60:N60" si="16">SUM(F59:F59)</f>
        <v>458.26</v>
      </c>
      <c r="G60" s="240">
        <f t="shared" si="16"/>
        <v>450</v>
      </c>
      <c r="H60" s="476">
        <f t="shared" si="16"/>
        <v>0</v>
      </c>
      <c r="I60" s="240">
        <f t="shared" si="16"/>
        <v>0</v>
      </c>
      <c r="J60" s="476">
        <f t="shared" si="16"/>
        <v>447.69</v>
      </c>
      <c r="K60" s="240">
        <f t="shared" si="16"/>
        <v>232177</v>
      </c>
      <c r="L60" s="476">
        <f t="shared" si="16"/>
        <v>78258.05</v>
      </c>
      <c r="M60" s="370">
        <f t="shared" si="16"/>
        <v>0</v>
      </c>
      <c r="N60" s="241">
        <f t="shared" si="16"/>
        <v>311791</v>
      </c>
      <c r="O60" s="508"/>
      <c r="P60" s="207"/>
      <c r="Q60" s="207"/>
      <c r="R60" s="207"/>
      <c r="S60" s="207"/>
      <c r="T60" s="207"/>
      <c r="U60" s="207"/>
      <c r="V60" s="207"/>
      <c r="W60" s="207"/>
      <c r="X60" s="207"/>
      <c r="Y60" s="207"/>
    </row>
    <row r="61" spans="1:25" s="315" customFormat="1" x14ac:dyDescent="0.2">
      <c r="A61" s="311"/>
      <c r="B61" s="312"/>
      <c r="C61" s="313">
        <f>CEILING(SUM(C5:C60),1)-2</f>
        <v>81196018</v>
      </c>
      <c r="D61" s="313">
        <f>D5+D9+D13+D17+D21+D25+D31+D35+D39+D45+D49+D53</f>
        <v>0</v>
      </c>
      <c r="E61" s="385">
        <f>CEILING(SUM(E5:E60),1)-2</f>
        <v>81196018</v>
      </c>
      <c r="F61" s="313">
        <f>F8+F12+F16+F20+F24+F28+F30+F34+F38+F42+F44+F48+F52+F56+F58+F60</f>
        <v>356444.94999999995</v>
      </c>
      <c r="G61" s="313">
        <f t="shared" ref="G61:N61" si="17">G8+G12+G16+G20+G24+G28+G30+G34+G38+G42+G44+G48+G52+G56+G58+G60</f>
        <v>98786.830000000016</v>
      </c>
      <c r="H61" s="313">
        <f t="shared" si="17"/>
        <v>42596.6</v>
      </c>
      <c r="I61" s="313">
        <f t="shared" si="17"/>
        <v>508129.20000000007</v>
      </c>
      <c r="J61" s="313">
        <f t="shared" si="17"/>
        <v>488278.36</v>
      </c>
      <c r="K61" s="313">
        <f t="shared" si="17"/>
        <v>61046850.120000005</v>
      </c>
      <c r="L61" s="313">
        <f t="shared" si="17"/>
        <v>19978079.199999996</v>
      </c>
      <c r="M61" s="313">
        <f t="shared" si="17"/>
        <v>-140069.44999999998</v>
      </c>
      <c r="N61" s="387">
        <f t="shared" si="17"/>
        <v>82385417.319999993</v>
      </c>
      <c r="O61" s="313">
        <f>SUM(O5:O60)</f>
        <v>1599578</v>
      </c>
      <c r="P61" s="314"/>
      <c r="Q61" s="314"/>
      <c r="R61" s="314"/>
      <c r="S61" s="314"/>
      <c r="T61" s="314"/>
      <c r="U61" s="314"/>
      <c r="V61" s="314"/>
      <c r="W61" s="314"/>
      <c r="X61" s="314"/>
      <c r="Y61" s="314"/>
    </row>
    <row r="62" spans="1:25" s="207" customFormat="1" x14ac:dyDescent="0.2">
      <c r="A62" s="250"/>
      <c r="B62" s="219"/>
      <c r="C62" s="217"/>
      <c r="D62" s="217"/>
      <c r="E62" s="316">
        <f>C61+D61</f>
        <v>81196018</v>
      </c>
      <c r="F62" s="220"/>
      <c r="G62" s="218"/>
      <c r="H62" s="218"/>
      <c r="I62" s="218"/>
      <c r="J62" s="218"/>
      <c r="K62" s="218"/>
      <c r="L62" s="218"/>
      <c r="M62" s="218"/>
      <c r="N62" s="218"/>
      <c r="O62" s="218"/>
      <c r="P62" s="206"/>
      <c r="Q62" s="206"/>
      <c r="R62" s="206"/>
      <c r="S62" s="206"/>
      <c r="T62" s="206"/>
      <c r="U62" s="206"/>
      <c r="V62" s="206"/>
      <c r="W62" s="206"/>
      <c r="X62" s="206"/>
      <c r="Y62" s="206"/>
    </row>
    <row r="63" spans="1:25" s="207" customFormat="1" x14ac:dyDescent="0.2">
      <c r="A63" s="250" t="s">
        <v>324</v>
      </c>
      <c r="B63" s="219"/>
      <c r="C63" s="217"/>
      <c r="D63" s="217"/>
      <c r="E63" s="217"/>
      <c r="F63" s="220"/>
      <c r="G63" s="218"/>
      <c r="H63" s="218"/>
      <c r="I63" s="218"/>
      <c r="J63" s="218"/>
      <c r="K63" s="218"/>
      <c r="L63" s="218"/>
      <c r="M63" s="218"/>
      <c r="N63" s="218"/>
      <c r="O63" s="218"/>
      <c r="P63" s="206"/>
      <c r="Q63" s="206"/>
      <c r="R63" s="206"/>
      <c r="S63" s="206"/>
      <c r="T63" s="206"/>
      <c r="U63" s="206"/>
      <c r="V63" s="206"/>
      <c r="W63" s="206"/>
      <c r="X63" s="206"/>
      <c r="Y63" s="206"/>
    </row>
    <row r="64" spans="1:25" s="207" customFormat="1" ht="12" thickBot="1" x14ac:dyDescent="0.25">
      <c r="A64" s="250"/>
      <c r="B64" s="219"/>
      <c r="C64" s="217"/>
      <c r="D64" s="217"/>
      <c r="E64" s="217"/>
      <c r="F64" s="220"/>
      <c r="G64" s="218"/>
      <c r="H64" s="218"/>
      <c r="I64" s="218"/>
      <c r="J64" s="218"/>
      <c r="K64" s="218"/>
      <c r="L64" s="218"/>
      <c r="M64" s="218"/>
      <c r="N64" s="218"/>
      <c r="O64" s="218"/>
      <c r="P64" s="206"/>
      <c r="Q64" s="206"/>
      <c r="R64" s="206"/>
      <c r="S64" s="206"/>
      <c r="T64" s="206"/>
      <c r="U64" s="206"/>
      <c r="V64" s="206"/>
      <c r="W64" s="206"/>
      <c r="X64" s="206"/>
      <c r="Y64" s="206"/>
    </row>
    <row r="65" spans="1:25" s="207" customFormat="1" x14ac:dyDescent="0.2">
      <c r="A65" s="489" t="s">
        <v>218</v>
      </c>
      <c r="B65" s="491" t="s">
        <v>285</v>
      </c>
      <c r="C65" s="494" t="s">
        <v>327</v>
      </c>
      <c r="D65" s="494"/>
      <c r="E65" s="495"/>
      <c r="F65" s="539" t="s">
        <v>328</v>
      </c>
      <c r="G65" s="540"/>
      <c r="H65" s="540"/>
      <c r="I65" s="540"/>
      <c r="J65" s="540"/>
      <c r="K65" s="540"/>
      <c r="L65" s="540"/>
      <c r="M65" s="540"/>
      <c r="N65" s="541"/>
      <c r="O65" s="537" t="s">
        <v>227</v>
      </c>
      <c r="P65" s="206"/>
      <c r="Q65" s="206"/>
      <c r="R65" s="206"/>
      <c r="S65" s="206"/>
      <c r="T65" s="206"/>
      <c r="U65" s="206"/>
      <c r="V65" s="206"/>
      <c r="W65" s="206"/>
      <c r="X65" s="206"/>
      <c r="Y65" s="206"/>
    </row>
    <row r="66" spans="1:25" s="207" customFormat="1" ht="34.5" thickBot="1" x14ac:dyDescent="0.25">
      <c r="A66" s="490"/>
      <c r="B66" s="492"/>
      <c r="C66" s="359" t="s">
        <v>438</v>
      </c>
      <c r="D66" s="359" t="s">
        <v>338</v>
      </c>
      <c r="E66" s="319" t="s">
        <v>4</v>
      </c>
      <c r="F66" s="244" t="s">
        <v>221</v>
      </c>
      <c r="G66" s="245" t="s">
        <v>325</v>
      </c>
      <c r="H66" s="242" t="s">
        <v>222</v>
      </c>
      <c r="I66" s="242" t="s">
        <v>225</v>
      </c>
      <c r="J66" s="245" t="s">
        <v>228</v>
      </c>
      <c r="K66" s="242" t="s">
        <v>223</v>
      </c>
      <c r="L66" s="242" t="s">
        <v>224</v>
      </c>
      <c r="M66" s="242" t="s">
        <v>301</v>
      </c>
      <c r="N66" s="246" t="s">
        <v>4</v>
      </c>
      <c r="O66" s="538"/>
      <c r="P66" s="206"/>
      <c r="Q66" s="206"/>
      <c r="R66" s="206"/>
      <c r="S66" s="206"/>
      <c r="T66" s="206"/>
      <c r="U66" s="206"/>
      <c r="V66" s="206"/>
      <c r="W66" s="206"/>
      <c r="X66" s="206"/>
      <c r="Y66" s="206"/>
    </row>
    <row r="67" spans="1:25" ht="12" thickTop="1" x14ac:dyDescent="0.2">
      <c r="A67" s="549" t="s">
        <v>331</v>
      </c>
      <c r="B67" s="325">
        <v>1100</v>
      </c>
      <c r="C67" s="553">
        <v>29403982</v>
      </c>
      <c r="D67" s="558">
        <f>1898367.37</f>
        <v>1898367.37</v>
      </c>
      <c r="E67" s="551">
        <f>C67+D67</f>
        <v>31302349.370000001</v>
      </c>
      <c r="F67" s="321">
        <v>656244.91</v>
      </c>
      <c r="G67" s="320">
        <v>9945.51</v>
      </c>
      <c r="H67" s="320">
        <v>59012.53</v>
      </c>
      <c r="I67" s="320">
        <v>116589</v>
      </c>
      <c r="J67" s="320">
        <f>1375272.05+350.9</f>
        <v>1375622.95</v>
      </c>
      <c r="K67" s="320">
        <v>14643906</v>
      </c>
      <c r="L67" s="320">
        <v>4763748.57</v>
      </c>
      <c r="M67" s="320">
        <f>-75-575395.56-4298.47</f>
        <v>-579769.03</v>
      </c>
      <c r="N67" s="332">
        <f>SUM(F67:M67)</f>
        <v>21045300.439999998</v>
      </c>
      <c r="O67" s="555">
        <f>14246+14158+13328+65450+28235+27368+67605+14174+14322+23237+34764</f>
        <v>316887</v>
      </c>
      <c r="P67" s="206" t="s">
        <v>286</v>
      </c>
    </row>
    <row r="68" spans="1:25" x14ac:dyDescent="0.2">
      <c r="A68" s="549"/>
      <c r="B68" s="325" t="s">
        <v>326</v>
      </c>
      <c r="C68" s="553"/>
      <c r="D68" s="559"/>
      <c r="E68" s="551"/>
      <c r="F68" s="321">
        <v>0</v>
      </c>
      <c r="G68" s="320">
        <v>0</v>
      </c>
      <c r="H68" s="320">
        <v>0</v>
      </c>
      <c r="I68" s="320">
        <v>0</v>
      </c>
      <c r="J68" s="320">
        <v>0</v>
      </c>
      <c r="K68" s="320">
        <v>1236226</v>
      </c>
      <c r="L68" s="320">
        <v>387172.12</v>
      </c>
      <c r="M68" s="320">
        <v>0</v>
      </c>
      <c r="N68" s="332">
        <f>SUM(F68:M68)</f>
        <v>1623398.12</v>
      </c>
      <c r="O68" s="556"/>
      <c r="P68" s="206" t="s">
        <v>142</v>
      </c>
    </row>
    <row r="69" spans="1:25" ht="12.75" customHeight="1" x14ac:dyDescent="0.2">
      <c r="A69" s="549"/>
      <c r="B69" s="325">
        <v>1103</v>
      </c>
      <c r="C69" s="553"/>
      <c r="D69" s="559"/>
      <c r="E69" s="551"/>
      <c r="F69" s="321">
        <v>61.72</v>
      </c>
      <c r="G69" s="320">
        <v>0</v>
      </c>
      <c r="H69" s="320">
        <v>0</v>
      </c>
      <c r="I69" s="320">
        <v>0</v>
      </c>
      <c r="J69" s="320">
        <v>0</v>
      </c>
      <c r="K69" s="320">
        <v>397400</v>
      </c>
      <c r="L69" s="320">
        <v>111025.05</v>
      </c>
      <c r="M69" s="320">
        <v>0</v>
      </c>
      <c r="N69" s="332">
        <f>SUM(F69:M69)</f>
        <v>508486.76999999996</v>
      </c>
      <c r="O69" s="556"/>
    </row>
    <row r="70" spans="1:25" ht="12.75" customHeight="1" x14ac:dyDescent="0.2">
      <c r="A70" s="549"/>
      <c r="B70" s="325" t="s">
        <v>329</v>
      </c>
      <c r="C70" s="553"/>
      <c r="D70" s="559"/>
      <c r="E70" s="551"/>
      <c r="F70" s="321">
        <v>2745.7</v>
      </c>
      <c r="G70" s="320">
        <v>0</v>
      </c>
      <c r="H70" s="320">
        <v>0</v>
      </c>
      <c r="I70" s="320">
        <v>0</v>
      </c>
      <c r="J70" s="320">
        <v>0</v>
      </c>
      <c r="K70" s="320">
        <v>25773</v>
      </c>
      <c r="L70" s="320">
        <v>8711.2999999999993</v>
      </c>
      <c r="M70" s="320">
        <v>0</v>
      </c>
      <c r="N70" s="332">
        <f>SUM(F70:M70)</f>
        <v>37230</v>
      </c>
      <c r="O70" s="556"/>
    </row>
    <row r="71" spans="1:25" ht="12.75" customHeight="1" x14ac:dyDescent="0.2">
      <c r="A71" s="549"/>
      <c r="B71" s="325">
        <v>1650</v>
      </c>
      <c r="C71" s="553"/>
      <c r="D71" s="559"/>
      <c r="E71" s="551"/>
      <c r="F71" s="321">
        <v>2666.62</v>
      </c>
      <c r="G71" s="320">
        <v>0</v>
      </c>
      <c r="H71" s="320">
        <v>12104.5</v>
      </c>
      <c r="I71" s="320">
        <v>85532.32</v>
      </c>
      <c r="J71" s="320">
        <v>489342.89</v>
      </c>
      <c r="K71" s="320">
        <v>993919</v>
      </c>
      <c r="L71" s="320">
        <v>448672.32</v>
      </c>
      <c r="M71" s="320">
        <f>2186.52+128.49</f>
        <v>2315.0100000000002</v>
      </c>
      <c r="N71" s="332">
        <f>SUM(F71:M71)</f>
        <v>2034552.6600000001</v>
      </c>
      <c r="O71" s="556"/>
    </row>
    <row r="72" spans="1:25" ht="12.75" customHeight="1" x14ac:dyDescent="0.2">
      <c r="A72" s="567"/>
      <c r="B72" s="568" t="s">
        <v>440</v>
      </c>
      <c r="C72" s="569"/>
      <c r="D72" s="559"/>
      <c r="E72" s="570"/>
      <c r="F72" s="571">
        <v>0</v>
      </c>
      <c r="G72" s="572">
        <v>0</v>
      </c>
      <c r="H72" s="572">
        <v>0</v>
      </c>
      <c r="I72" s="572">
        <v>0</v>
      </c>
      <c r="J72" s="572">
        <v>0</v>
      </c>
      <c r="K72" s="572">
        <v>1265057</v>
      </c>
      <c r="L72" s="572">
        <v>404340.57</v>
      </c>
      <c r="M72" s="572">
        <v>0</v>
      </c>
      <c r="N72" s="332">
        <f>SUM(F72:M72)</f>
        <v>1669397.57</v>
      </c>
      <c r="O72" s="556"/>
    </row>
    <row r="73" spans="1:25" ht="13.5" customHeight="1" thickBot="1" x14ac:dyDescent="0.25">
      <c r="A73" s="550"/>
      <c r="B73" s="326" t="s">
        <v>4</v>
      </c>
      <c r="C73" s="554"/>
      <c r="D73" s="560"/>
      <c r="E73" s="552"/>
      <c r="F73" s="322">
        <f>SUM(F67:F72)</f>
        <v>661718.94999999995</v>
      </c>
      <c r="G73" s="322">
        <f t="shared" ref="G73:M73" si="18">SUM(G67:G72)</f>
        <v>9945.51</v>
      </c>
      <c r="H73" s="322">
        <f t="shared" si="18"/>
        <v>71117.03</v>
      </c>
      <c r="I73" s="322">
        <f t="shared" si="18"/>
        <v>202121.32</v>
      </c>
      <c r="J73" s="322">
        <f t="shared" si="18"/>
        <v>1864965.8399999999</v>
      </c>
      <c r="K73" s="322">
        <f t="shared" si="18"/>
        <v>18562281</v>
      </c>
      <c r="L73" s="322">
        <f t="shared" si="18"/>
        <v>6123669.9300000006</v>
      </c>
      <c r="M73" s="322">
        <f>SUM(M67:M72)</f>
        <v>-577454.02</v>
      </c>
      <c r="N73" s="391">
        <f>SUM(N67:N72)</f>
        <v>26918365.559999999</v>
      </c>
      <c r="O73" s="557"/>
    </row>
    <row r="74" spans="1:25" ht="12" thickBot="1" x14ac:dyDescent="0.25"/>
    <row r="75" spans="1:25" ht="12" thickBot="1" x14ac:dyDescent="0.25">
      <c r="A75" s="374" t="s">
        <v>439</v>
      </c>
      <c r="B75" s="330" t="s">
        <v>4</v>
      </c>
      <c r="C75" s="331">
        <f>C61+C67</f>
        <v>110600000</v>
      </c>
      <c r="D75" s="329">
        <f>D61+D67</f>
        <v>1898367.37</v>
      </c>
      <c r="E75" s="372">
        <f>E61+E67</f>
        <v>112498367.37</v>
      </c>
      <c r="F75" s="329">
        <f>F61+F73</f>
        <v>1018163.8999999999</v>
      </c>
      <c r="G75" s="327">
        <f>G61+G73</f>
        <v>108732.34000000001</v>
      </c>
      <c r="H75" s="327">
        <f>H61+H73</f>
        <v>113713.63</v>
      </c>
      <c r="I75" s="327">
        <f>I61+I73</f>
        <v>710250.52</v>
      </c>
      <c r="J75" s="327">
        <f>J61+J73</f>
        <v>2353244.1999999997</v>
      </c>
      <c r="K75" s="327">
        <f>K61+K73</f>
        <v>79609131.120000005</v>
      </c>
      <c r="L75" s="327">
        <f>L61+L73</f>
        <v>26101749.129999995</v>
      </c>
      <c r="M75" s="327">
        <f>M61+M73</f>
        <v>-717523.47</v>
      </c>
      <c r="N75" s="328">
        <f>N61+N73</f>
        <v>109303782.88</v>
      </c>
      <c r="O75" s="392">
        <f>O61+O67</f>
        <v>1916465</v>
      </c>
      <c r="P75" s="373">
        <f>SUM(F75:M75)+O75</f>
        <v>111213926.37</v>
      </c>
    </row>
    <row r="77" spans="1:25" x14ac:dyDescent="0.2">
      <c r="A77" s="250" t="s">
        <v>336</v>
      </c>
      <c r="C77" s="378">
        <f>E75</f>
        <v>112498367.37</v>
      </c>
      <c r="E77" s="380" t="s">
        <v>332</v>
      </c>
      <c r="F77" s="381"/>
      <c r="G77" s="386">
        <f>E61</f>
        <v>81196018</v>
      </c>
      <c r="H77" s="380"/>
      <c r="I77" s="380" t="s">
        <v>334</v>
      </c>
      <c r="J77" s="380"/>
      <c r="K77" s="389">
        <f>E67</f>
        <v>31302349.370000001</v>
      </c>
    </row>
    <row r="78" spans="1:25" x14ac:dyDescent="0.2">
      <c r="A78" s="375" t="s">
        <v>337</v>
      </c>
      <c r="B78" s="376"/>
      <c r="C78" s="379">
        <f>P75</f>
        <v>111213926.37</v>
      </c>
      <c r="E78" s="383" t="s">
        <v>333</v>
      </c>
      <c r="F78" s="384"/>
      <c r="G78" s="388">
        <f>N61</f>
        <v>82385417.319999993</v>
      </c>
      <c r="H78" s="380"/>
      <c r="I78" s="380" t="s">
        <v>335</v>
      </c>
      <c r="J78" s="380"/>
      <c r="K78" s="390">
        <f>N73+O75</f>
        <v>28834830.559999999</v>
      </c>
    </row>
    <row r="79" spans="1:25" x14ac:dyDescent="0.2">
      <c r="A79" s="345" t="s">
        <v>330</v>
      </c>
      <c r="B79" s="377"/>
      <c r="C79" s="393">
        <f>C77-C78</f>
        <v>1284441</v>
      </c>
      <c r="E79" s="380" t="s">
        <v>18</v>
      </c>
      <c r="F79" s="381"/>
      <c r="G79" s="382">
        <f>G77-G78</f>
        <v>-1189399.3199999928</v>
      </c>
      <c r="H79" s="380"/>
      <c r="I79" s="380" t="s">
        <v>18</v>
      </c>
      <c r="J79" s="380"/>
      <c r="K79" s="382">
        <f>K77-K78</f>
        <v>2467518.8100000024</v>
      </c>
    </row>
    <row r="81" spans="9:10" x14ac:dyDescent="0.2">
      <c r="I81" s="344"/>
      <c r="J81" s="344"/>
    </row>
    <row r="82" spans="9:10" x14ac:dyDescent="0.2">
      <c r="I82" s="344"/>
      <c r="J82" s="344"/>
    </row>
    <row r="83" spans="9:10" x14ac:dyDescent="0.2">
      <c r="I83" s="344"/>
      <c r="J83" s="344"/>
    </row>
    <row r="84" spans="9:10" x14ac:dyDescent="0.2">
      <c r="I84" s="344"/>
      <c r="J84" s="344"/>
    </row>
    <row r="85" spans="9:10" x14ac:dyDescent="0.2">
      <c r="I85" s="344"/>
    </row>
  </sheetData>
  <mergeCells count="91">
    <mergeCell ref="O67:O73"/>
    <mergeCell ref="D67:D73"/>
    <mergeCell ref="F65:N65"/>
    <mergeCell ref="A67:A73"/>
    <mergeCell ref="E67:E73"/>
    <mergeCell ref="C67:C73"/>
    <mergeCell ref="A65:A66"/>
    <mergeCell ref="B65:B66"/>
    <mergeCell ref="C65:E65"/>
    <mergeCell ref="E45:E48"/>
    <mergeCell ref="E43:E44"/>
    <mergeCell ref="E39:E42"/>
    <mergeCell ref="E35:E38"/>
    <mergeCell ref="O65:O66"/>
    <mergeCell ref="A31:A34"/>
    <mergeCell ref="A35:A38"/>
    <mergeCell ref="A39:A42"/>
    <mergeCell ref="A45:A48"/>
    <mergeCell ref="A43:A44"/>
    <mergeCell ref="A59:A60"/>
    <mergeCell ref="E59:E60"/>
    <mergeCell ref="E49:E52"/>
    <mergeCell ref="C59:C60"/>
    <mergeCell ref="E57:E58"/>
    <mergeCell ref="C57:C58"/>
    <mergeCell ref="D49:D52"/>
    <mergeCell ref="D53:D56"/>
    <mergeCell ref="A49:A52"/>
    <mergeCell ref="A53:A56"/>
    <mergeCell ref="A57:A58"/>
    <mergeCell ref="C49:C52"/>
    <mergeCell ref="E53:E56"/>
    <mergeCell ref="O3:O4"/>
    <mergeCell ref="F3:N3"/>
    <mergeCell ref="A13:A16"/>
    <mergeCell ref="O29:O30"/>
    <mergeCell ref="O31:O34"/>
    <mergeCell ref="C9:C12"/>
    <mergeCell ref="C31:C34"/>
    <mergeCell ref="C29:C30"/>
    <mergeCell ref="E21:E24"/>
    <mergeCell ref="E31:E34"/>
    <mergeCell ref="C25:C28"/>
    <mergeCell ref="E5:E8"/>
    <mergeCell ref="C17:C20"/>
    <mergeCell ref="A9:A12"/>
    <mergeCell ref="O5:O8"/>
    <mergeCell ref="O9:O12"/>
    <mergeCell ref="C13:C16"/>
    <mergeCell ref="E9:E12"/>
    <mergeCell ref="E13:E16"/>
    <mergeCell ref="E17:E20"/>
    <mergeCell ref="O13:O16"/>
    <mergeCell ref="D9:D12"/>
    <mergeCell ref="D13:D16"/>
    <mergeCell ref="O59:O60"/>
    <mergeCell ref="O39:O42"/>
    <mergeCell ref="O43:O44"/>
    <mergeCell ref="O45:O48"/>
    <mergeCell ref="O49:O52"/>
    <mergeCell ref="O53:O56"/>
    <mergeCell ref="O57:O58"/>
    <mergeCell ref="O25:O28"/>
    <mergeCell ref="E25:E28"/>
    <mergeCell ref="C53:C56"/>
    <mergeCell ref="E29:E30"/>
    <mergeCell ref="A25:A28"/>
    <mergeCell ref="A29:A30"/>
    <mergeCell ref="D45:D48"/>
    <mergeCell ref="D39:D42"/>
    <mergeCell ref="D25:D28"/>
    <mergeCell ref="D31:D34"/>
    <mergeCell ref="D35:D38"/>
    <mergeCell ref="O35:O38"/>
    <mergeCell ref="C45:C48"/>
    <mergeCell ref="C43:C44"/>
    <mergeCell ref="C39:C42"/>
    <mergeCell ref="C35:C38"/>
    <mergeCell ref="A21:A24"/>
    <mergeCell ref="O17:O20"/>
    <mergeCell ref="O21:O24"/>
    <mergeCell ref="A17:A20"/>
    <mergeCell ref="C21:C24"/>
    <mergeCell ref="D17:D20"/>
    <mergeCell ref="D21:D24"/>
    <mergeCell ref="A3:A4"/>
    <mergeCell ref="B3:B4"/>
    <mergeCell ref="C3:E3"/>
    <mergeCell ref="A5:A8"/>
    <mergeCell ref="C5:C8"/>
    <mergeCell ref="D5:D8"/>
  </mergeCells>
  <phoneticPr fontId="0" type="noConversion"/>
  <pageMargins left="0.59055118110236227" right="0.39370078740157483" top="0.25" bottom="0.34" header="0.17" footer="0.11811023622047245"/>
  <pageSetup paperSize="9" scale="72" fitToHeight="0" orientation="landscape" r:id="rId1"/>
  <headerFooter alignWithMargins="0">
    <oddFooter>&amp;L&amp;8&amp;A&amp;R&amp;8&amp;F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D13A0-CFFA-4CC5-A3F3-E20F40F9149A}">
  <sheetPr>
    <tabColor rgb="FFFF0000"/>
    <pageSetUpPr fitToPage="1"/>
  </sheetPr>
  <dimension ref="A1:H33"/>
  <sheetViews>
    <sheetView zoomScaleNormal="100" workbookViewId="0"/>
  </sheetViews>
  <sheetFormatPr defaultRowHeight="12.75" x14ac:dyDescent="0.2"/>
  <cols>
    <col min="1" max="1" width="11.140625" style="2" customWidth="1"/>
    <col min="2" max="2" width="10.42578125" style="2" customWidth="1"/>
    <col min="3" max="3" width="14.5703125" style="2" customWidth="1"/>
    <col min="4" max="4" width="14.7109375" style="2" customWidth="1"/>
    <col min="5" max="5" width="16.5703125" style="2" customWidth="1"/>
    <col min="6" max="7" width="9.140625" style="2"/>
    <col min="8" max="8" width="10.5703125" style="2" bestFit="1" customWidth="1"/>
    <col min="9" max="16384" width="9.140625" style="2"/>
  </cols>
  <sheetData>
    <row r="1" spans="1:8" x14ac:dyDescent="0.2">
      <c r="A1" s="40" t="s">
        <v>503</v>
      </c>
    </row>
    <row r="2" spans="1:8" x14ac:dyDescent="0.2">
      <c r="A2" s="3" t="s">
        <v>32</v>
      </c>
      <c r="B2" s="4"/>
      <c r="C2" s="481" t="s">
        <v>39</v>
      </c>
      <c r="D2" s="483"/>
      <c r="E2" s="5" t="s">
        <v>14</v>
      </c>
    </row>
    <row r="3" spans="1:8" x14ac:dyDescent="0.2">
      <c r="A3" s="6"/>
      <c r="B3" s="7"/>
      <c r="C3" s="484"/>
      <c r="D3" s="486"/>
      <c r="E3" s="8" t="s">
        <v>40</v>
      </c>
    </row>
    <row r="4" spans="1:8" x14ac:dyDescent="0.2">
      <c r="A4" s="6"/>
      <c r="B4" s="7"/>
      <c r="C4" s="453" t="s">
        <v>2</v>
      </c>
      <c r="D4" s="33" t="s">
        <v>1</v>
      </c>
      <c r="E4" s="10"/>
    </row>
    <row r="5" spans="1:8" x14ac:dyDescent="0.2">
      <c r="A5" s="6"/>
      <c r="B5" s="7"/>
      <c r="C5" s="9"/>
      <c r="D5" s="9"/>
      <c r="E5" s="10"/>
    </row>
    <row r="6" spans="1:8" x14ac:dyDescent="0.2">
      <c r="A6" s="11"/>
      <c r="B6" s="7"/>
      <c r="C6" s="9"/>
      <c r="D6" s="9"/>
      <c r="E6" s="12"/>
    </row>
    <row r="7" spans="1:8" ht="13.5" thickBot="1" x14ac:dyDescent="0.25">
      <c r="A7" s="13"/>
      <c r="B7" s="14"/>
      <c r="C7" s="15" t="s">
        <v>51</v>
      </c>
      <c r="D7" s="15" t="s">
        <v>51</v>
      </c>
      <c r="E7" s="16" t="s">
        <v>51</v>
      </c>
    </row>
    <row r="8" spans="1:8" ht="13.5" thickTop="1" x14ac:dyDescent="0.2">
      <c r="A8" s="17" t="s">
        <v>5</v>
      </c>
      <c r="B8" s="18"/>
      <c r="C8" s="19" t="s">
        <v>6</v>
      </c>
      <c r="D8" s="20" t="s">
        <v>7</v>
      </c>
      <c r="E8" s="21" t="s">
        <v>8</v>
      </c>
    </row>
    <row r="9" spans="1:8" ht="13.5" thickBot="1" x14ac:dyDescent="0.25">
      <c r="A9" s="22" t="s">
        <v>9</v>
      </c>
      <c r="B9" s="23"/>
      <c r="C9" s="24"/>
      <c r="D9" s="25"/>
      <c r="E9" s="26" t="s">
        <v>16</v>
      </c>
    </row>
    <row r="10" spans="1:8" s="49" customFormat="1" ht="13.5" thickTop="1" x14ac:dyDescent="0.2">
      <c r="A10" s="27">
        <v>25100</v>
      </c>
      <c r="B10" s="28">
        <v>6126</v>
      </c>
      <c r="C10" s="255">
        <v>486409</v>
      </c>
      <c r="D10" s="255">
        <v>486409</v>
      </c>
      <c r="E10" s="256">
        <f>C10-D10</f>
        <v>0</v>
      </c>
      <c r="F10" s="257" t="s">
        <v>442</v>
      </c>
      <c r="G10" s="258"/>
      <c r="H10" s="258"/>
    </row>
    <row r="11" spans="1:8" s="49" customFormat="1" x14ac:dyDescent="0.2">
      <c r="A11" s="27">
        <v>25230</v>
      </c>
      <c r="B11" s="28">
        <v>6135</v>
      </c>
      <c r="C11" s="255">
        <v>271854</v>
      </c>
      <c r="D11" s="255">
        <v>271854</v>
      </c>
      <c r="E11" s="256">
        <f>C11-D11</f>
        <v>0</v>
      </c>
      <c r="F11" s="257" t="s">
        <v>443</v>
      </c>
      <c r="G11" s="258"/>
      <c r="H11" s="258"/>
    </row>
    <row r="12" spans="1:8" s="49" customFormat="1" x14ac:dyDescent="0.2">
      <c r="A12" s="185">
        <v>25300</v>
      </c>
      <c r="B12" s="28">
        <v>6127</v>
      </c>
      <c r="C12" s="255">
        <v>609867</v>
      </c>
      <c r="D12" s="255">
        <v>609867</v>
      </c>
      <c r="E12" s="256">
        <f>C12-D12</f>
        <v>0</v>
      </c>
      <c r="F12" s="257" t="s">
        <v>444</v>
      </c>
    </row>
    <row r="13" spans="1:8" s="49" customFormat="1" x14ac:dyDescent="0.2">
      <c r="A13" s="29">
        <v>25300</v>
      </c>
      <c r="B13" s="28">
        <v>6130</v>
      </c>
      <c r="C13" s="259">
        <v>392590</v>
      </c>
      <c r="D13" s="255">
        <v>392590</v>
      </c>
      <c r="E13" s="256">
        <f t="shared" ref="E13:E21" si="0">C13-D13</f>
        <v>0</v>
      </c>
      <c r="F13" s="424" t="s">
        <v>445</v>
      </c>
    </row>
    <row r="14" spans="1:8" s="49" customFormat="1" x14ac:dyDescent="0.2">
      <c r="A14" s="29">
        <v>25350</v>
      </c>
      <c r="B14" s="28">
        <v>6128</v>
      </c>
      <c r="C14" s="259">
        <v>316811</v>
      </c>
      <c r="D14" s="255">
        <v>316811</v>
      </c>
      <c r="E14" s="256">
        <f t="shared" si="0"/>
        <v>0</v>
      </c>
      <c r="F14" s="424" t="s">
        <v>446</v>
      </c>
    </row>
    <row r="15" spans="1:8" s="49" customFormat="1" x14ac:dyDescent="0.2">
      <c r="A15" s="27">
        <v>25400</v>
      </c>
      <c r="B15" s="28">
        <v>6125</v>
      </c>
      <c r="C15" s="255">
        <v>206646</v>
      </c>
      <c r="D15" s="255">
        <v>206646</v>
      </c>
      <c r="E15" s="256">
        <f t="shared" si="0"/>
        <v>0</v>
      </c>
      <c r="F15" s="424" t="s">
        <v>447</v>
      </c>
      <c r="H15" s="260"/>
    </row>
    <row r="16" spans="1:8" s="49" customFormat="1" x14ac:dyDescent="0.2">
      <c r="A16" s="27">
        <v>25600</v>
      </c>
      <c r="B16" s="28">
        <v>6131</v>
      </c>
      <c r="C16" s="255">
        <v>143220</v>
      </c>
      <c r="D16" s="255">
        <v>143220</v>
      </c>
      <c r="E16" s="256">
        <f t="shared" si="0"/>
        <v>0</v>
      </c>
      <c r="F16" s="424" t="s">
        <v>448</v>
      </c>
      <c r="H16" s="260"/>
    </row>
    <row r="17" spans="1:8" s="49" customFormat="1" x14ac:dyDescent="0.2">
      <c r="A17" s="27">
        <v>25600</v>
      </c>
      <c r="B17" s="28">
        <v>6133</v>
      </c>
      <c r="C17" s="255">
        <v>196405</v>
      </c>
      <c r="D17" s="255">
        <v>196405</v>
      </c>
      <c r="E17" s="256">
        <f t="shared" si="0"/>
        <v>0</v>
      </c>
      <c r="F17" s="424" t="s">
        <v>362</v>
      </c>
      <c r="H17" s="260"/>
    </row>
    <row r="18" spans="1:8" s="49" customFormat="1" x14ac:dyDescent="0.2">
      <c r="A18" s="27">
        <v>25600</v>
      </c>
      <c r="B18" s="28">
        <v>6134</v>
      </c>
      <c r="C18" s="255">
        <v>246103</v>
      </c>
      <c r="D18" s="255">
        <v>246103</v>
      </c>
      <c r="E18" s="256">
        <f t="shared" si="0"/>
        <v>0</v>
      </c>
      <c r="F18" s="424" t="s">
        <v>449</v>
      </c>
      <c r="H18" s="260"/>
    </row>
    <row r="19" spans="1:8" s="49" customFormat="1" x14ac:dyDescent="0.2">
      <c r="A19" s="27">
        <v>25700</v>
      </c>
      <c r="B19" s="28">
        <v>6136</v>
      </c>
      <c r="C19" s="255">
        <v>186681</v>
      </c>
      <c r="D19" s="255">
        <v>186681</v>
      </c>
      <c r="E19" s="256">
        <f t="shared" si="0"/>
        <v>0</v>
      </c>
      <c r="F19" s="424" t="s">
        <v>450</v>
      </c>
      <c r="H19" s="260"/>
    </row>
    <row r="20" spans="1:8" s="49" customFormat="1" x14ac:dyDescent="0.2">
      <c r="A20" s="27">
        <v>25800</v>
      </c>
      <c r="B20" s="28">
        <v>6132</v>
      </c>
      <c r="C20" s="255">
        <v>532334</v>
      </c>
      <c r="D20" s="255">
        <v>532334</v>
      </c>
      <c r="E20" s="256">
        <f t="shared" si="0"/>
        <v>0</v>
      </c>
      <c r="F20" s="424" t="s">
        <v>451</v>
      </c>
      <c r="H20" s="260"/>
    </row>
    <row r="21" spans="1:8" s="49" customFormat="1" x14ac:dyDescent="0.2">
      <c r="A21" s="27">
        <v>25800</v>
      </c>
      <c r="B21" s="28">
        <v>6137</v>
      </c>
      <c r="C21" s="255">
        <v>363330</v>
      </c>
      <c r="D21" s="255">
        <v>363330</v>
      </c>
      <c r="E21" s="256">
        <f t="shared" si="0"/>
        <v>0</v>
      </c>
      <c r="F21" s="424" t="s">
        <v>452</v>
      </c>
      <c r="H21" s="260"/>
    </row>
    <row r="22" spans="1:8" s="49" customFormat="1" x14ac:dyDescent="0.2">
      <c r="A22" s="27">
        <v>25830</v>
      </c>
      <c r="B22" s="28">
        <v>6129</v>
      </c>
      <c r="C22" s="255">
        <v>815155</v>
      </c>
      <c r="D22" s="255">
        <v>815155</v>
      </c>
      <c r="E22" s="256">
        <f>C22-D22</f>
        <v>0</v>
      </c>
      <c r="F22" s="424" t="s">
        <v>453</v>
      </c>
    </row>
    <row r="23" spans="1:8" s="49" customFormat="1" ht="13.5" thickBot="1" x14ac:dyDescent="0.25">
      <c r="A23" s="27">
        <v>25950</v>
      </c>
      <c r="B23" s="28">
        <v>6101</v>
      </c>
      <c r="C23" s="255">
        <v>112925</v>
      </c>
      <c r="D23" s="255">
        <v>112925</v>
      </c>
      <c r="E23" s="256"/>
      <c r="H23" s="260"/>
    </row>
    <row r="24" spans="1:8" ht="13.5" thickTop="1" x14ac:dyDescent="0.2">
      <c r="A24" s="31" t="s">
        <v>4</v>
      </c>
      <c r="B24" s="32"/>
      <c r="C24" s="186">
        <f>SUM(C10:C23)</f>
        <v>4880330</v>
      </c>
      <c r="D24" s="186">
        <f>SUM(D10:D23)</f>
        <v>4880330</v>
      </c>
      <c r="E24" s="187">
        <f>SUM(E10:E23)</f>
        <v>0</v>
      </c>
    </row>
    <row r="25" spans="1:8" x14ac:dyDescent="0.2">
      <c r="C25" s="107">
        <f>C24/1000</f>
        <v>4880.33</v>
      </c>
      <c r="D25" s="107">
        <f>D24/1000</f>
        <v>4880.33</v>
      </c>
      <c r="E25" s="107">
        <f>E24/1000</f>
        <v>0</v>
      </c>
    </row>
    <row r="26" spans="1:8" x14ac:dyDescent="0.2">
      <c r="A26" s="2" t="s">
        <v>454</v>
      </c>
    </row>
    <row r="27" spans="1:8" x14ac:dyDescent="0.2">
      <c r="A27" s="2" t="s">
        <v>356</v>
      </c>
    </row>
    <row r="28" spans="1:8" s="49" customFormat="1" x14ac:dyDescent="0.2">
      <c r="A28" s="49" t="s">
        <v>455</v>
      </c>
    </row>
    <row r="29" spans="1:8" s="49" customFormat="1" x14ac:dyDescent="0.2">
      <c r="A29" s="41" t="s">
        <v>504</v>
      </c>
    </row>
    <row r="30" spans="1:8" x14ac:dyDescent="0.2">
      <c r="A30" s="2" t="s">
        <v>159</v>
      </c>
      <c r="D30" s="48"/>
    </row>
    <row r="31" spans="1:8" x14ac:dyDescent="0.2">
      <c r="E31" s="48"/>
    </row>
    <row r="33" spans="5:5" x14ac:dyDescent="0.2">
      <c r="E33" s="62"/>
    </row>
  </sheetData>
  <mergeCells count="1">
    <mergeCell ref="C2:D3"/>
  </mergeCells>
  <pageMargins left="0.78740157480314965" right="0.78740157480314965" top="0.59055118110236227" bottom="0.78740157480314965" header="0.51181102362204722" footer="0.51181102362204722"/>
  <pageSetup paperSize="9" scale="70" orientation="portrait" r:id="rId1"/>
  <headerFooter alignWithMargins="0">
    <oddFooter>&amp;L&amp;8&amp;A&amp;R&amp;8&amp;F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3E136-430C-44CC-8DE8-2DAB67C680B5}">
  <sheetPr>
    <tabColor rgb="FFFF0000"/>
    <pageSetUpPr fitToPage="1"/>
  </sheetPr>
  <dimension ref="A1:H52"/>
  <sheetViews>
    <sheetView zoomScaleNormal="100" workbookViewId="0"/>
  </sheetViews>
  <sheetFormatPr defaultRowHeight="12.75" x14ac:dyDescent="0.2"/>
  <cols>
    <col min="1" max="1" width="11.140625" style="2" customWidth="1"/>
    <col min="2" max="2" width="10.42578125" style="2" customWidth="1"/>
    <col min="3" max="3" width="14.5703125" style="2" customWidth="1"/>
    <col min="4" max="4" width="14.7109375" style="2" customWidth="1"/>
    <col min="5" max="5" width="16.5703125" style="2" customWidth="1"/>
    <col min="6" max="6" width="25.28515625" style="2" customWidth="1"/>
    <col min="7" max="7" width="14" style="2" customWidth="1"/>
    <col min="8" max="16384" width="9.140625" style="2"/>
  </cols>
  <sheetData>
    <row r="1" spans="1:8" x14ac:dyDescent="0.2">
      <c r="A1" s="40" t="s">
        <v>508</v>
      </c>
    </row>
    <row r="2" spans="1:8" x14ac:dyDescent="0.2">
      <c r="A2" s="3" t="s">
        <v>32</v>
      </c>
      <c r="B2" s="4"/>
      <c r="C2" s="481" t="s">
        <v>357</v>
      </c>
      <c r="D2" s="483"/>
      <c r="E2" s="5" t="s">
        <v>14</v>
      </c>
    </row>
    <row r="3" spans="1:8" x14ac:dyDescent="0.2">
      <c r="A3" s="6"/>
      <c r="B3" s="7"/>
      <c r="C3" s="484"/>
      <c r="D3" s="486"/>
      <c r="E3" s="8" t="s">
        <v>358</v>
      </c>
    </row>
    <row r="4" spans="1:8" x14ac:dyDescent="0.2">
      <c r="A4" s="6"/>
      <c r="B4" s="7"/>
      <c r="C4" s="453" t="s">
        <v>2</v>
      </c>
      <c r="D4" s="33" t="s">
        <v>1</v>
      </c>
      <c r="E4" s="10"/>
    </row>
    <row r="5" spans="1:8" x14ac:dyDescent="0.2">
      <c r="A5" s="6"/>
      <c r="B5" s="7"/>
      <c r="C5" s="9"/>
      <c r="D5" s="9"/>
      <c r="E5" s="10"/>
    </row>
    <row r="6" spans="1:8" x14ac:dyDescent="0.2">
      <c r="A6" s="11"/>
      <c r="B6" s="7"/>
      <c r="C6" s="9"/>
      <c r="D6" s="9"/>
      <c r="E6" s="12"/>
    </row>
    <row r="7" spans="1:8" ht="13.5" thickBot="1" x14ac:dyDescent="0.25">
      <c r="A7" s="13"/>
      <c r="B7" s="14"/>
      <c r="C7" s="15" t="s">
        <v>51</v>
      </c>
      <c r="D7" s="15" t="s">
        <v>51</v>
      </c>
      <c r="E7" s="16" t="s">
        <v>51</v>
      </c>
    </row>
    <row r="8" spans="1:8" ht="13.5" thickTop="1" x14ac:dyDescent="0.2">
      <c r="A8" s="17" t="s">
        <v>5</v>
      </c>
      <c r="B8" s="18"/>
      <c r="C8" s="19" t="s">
        <v>6</v>
      </c>
      <c r="D8" s="20" t="s">
        <v>7</v>
      </c>
      <c r="E8" s="21" t="s">
        <v>8</v>
      </c>
    </row>
    <row r="9" spans="1:8" ht="13.5" thickBot="1" x14ac:dyDescent="0.25">
      <c r="A9" s="22" t="s">
        <v>9</v>
      </c>
      <c r="B9" s="23"/>
      <c r="C9" s="24"/>
      <c r="D9" s="25"/>
      <c r="E9" s="26" t="s">
        <v>16</v>
      </c>
      <c r="H9" s="49"/>
    </row>
    <row r="10" spans="1:8" ht="13.5" thickTop="1" x14ac:dyDescent="0.2">
      <c r="A10" s="27">
        <v>25000</v>
      </c>
      <c r="B10" s="28">
        <v>1003</v>
      </c>
      <c r="C10" s="102">
        <v>7000</v>
      </c>
      <c r="D10" s="102">
        <v>0</v>
      </c>
      <c r="E10" s="103">
        <f t="shared" ref="E10:E44" si="0">C10-D10</f>
        <v>7000</v>
      </c>
      <c r="F10" s="2" t="s">
        <v>183</v>
      </c>
      <c r="H10" s="49"/>
    </row>
    <row r="11" spans="1:8" x14ac:dyDescent="0.2">
      <c r="A11" s="27">
        <v>25100</v>
      </c>
      <c r="B11" s="28">
        <v>1902</v>
      </c>
      <c r="C11" s="102">
        <v>0</v>
      </c>
      <c r="D11" s="102">
        <v>780.06</v>
      </c>
      <c r="E11" s="103">
        <f t="shared" si="0"/>
        <v>-780.06</v>
      </c>
      <c r="F11" s="2" t="s">
        <v>184</v>
      </c>
      <c r="H11" s="49"/>
    </row>
    <row r="12" spans="1:8" x14ac:dyDescent="0.2">
      <c r="A12" s="27">
        <v>25150</v>
      </c>
      <c r="B12" s="28">
        <v>1902</v>
      </c>
      <c r="C12" s="102">
        <v>0</v>
      </c>
      <c r="D12" s="102">
        <v>9533.24</v>
      </c>
      <c r="E12" s="103">
        <f t="shared" si="0"/>
        <v>-9533.24</v>
      </c>
      <c r="F12" s="2" t="s">
        <v>184</v>
      </c>
      <c r="H12" s="49"/>
    </row>
    <row r="13" spans="1:8" x14ac:dyDescent="0.2">
      <c r="A13" s="27">
        <v>25220</v>
      </c>
      <c r="B13" s="28">
        <v>1902</v>
      </c>
      <c r="C13" s="102">
        <v>0</v>
      </c>
      <c r="D13" s="102">
        <v>1123</v>
      </c>
      <c r="E13" s="103">
        <f t="shared" si="0"/>
        <v>-1123</v>
      </c>
      <c r="F13" s="2" t="s">
        <v>184</v>
      </c>
      <c r="H13" s="49"/>
    </row>
    <row r="14" spans="1:8" x14ac:dyDescent="0.2">
      <c r="A14" s="27">
        <v>25230</v>
      </c>
      <c r="B14" s="28">
        <v>1003</v>
      </c>
      <c r="C14" s="102">
        <v>175000</v>
      </c>
      <c r="D14" s="102">
        <v>174999.42</v>
      </c>
      <c r="E14" s="103">
        <f t="shared" si="0"/>
        <v>0.57999999998719431</v>
      </c>
      <c r="F14" s="2" t="s">
        <v>183</v>
      </c>
      <c r="H14" s="49"/>
    </row>
    <row r="15" spans="1:8" x14ac:dyDescent="0.2">
      <c r="A15" s="27">
        <v>25230</v>
      </c>
      <c r="B15" s="28">
        <v>1902</v>
      </c>
      <c r="C15" s="102">
        <v>0</v>
      </c>
      <c r="D15" s="102">
        <v>896.9</v>
      </c>
      <c r="E15" s="103">
        <f t="shared" si="0"/>
        <v>-896.9</v>
      </c>
      <c r="F15" s="2" t="s">
        <v>184</v>
      </c>
      <c r="H15" s="49"/>
    </row>
    <row r="16" spans="1:8" x14ac:dyDescent="0.2">
      <c r="A16" s="27">
        <v>25300</v>
      </c>
      <c r="B16" s="28">
        <v>1902</v>
      </c>
      <c r="C16" s="102">
        <v>0</v>
      </c>
      <c r="D16" s="102">
        <v>12260.63</v>
      </c>
      <c r="E16" s="103">
        <f t="shared" si="0"/>
        <v>-12260.63</v>
      </c>
      <c r="F16" s="2" t="s">
        <v>184</v>
      </c>
      <c r="H16" s="49"/>
    </row>
    <row r="17" spans="1:8" x14ac:dyDescent="0.2">
      <c r="A17" s="27">
        <v>25350</v>
      </c>
      <c r="B17" s="28">
        <v>1902</v>
      </c>
      <c r="C17" s="102">
        <v>0</v>
      </c>
      <c r="D17" s="102">
        <v>6584.45</v>
      </c>
      <c r="E17" s="103">
        <f t="shared" si="0"/>
        <v>-6584.45</v>
      </c>
      <c r="F17" s="2" t="s">
        <v>184</v>
      </c>
      <c r="H17" s="49"/>
    </row>
    <row r="18" spans="1:8" x14ac:dyDescent="0.2">
      <c r="A18" s="27">
        <v>25351</v>
      </c>
      <c r="B18" s="28">
        <v>1902</v>
      </c>
      <c r="C18" s="102">
        <v>0</v>
      </c>
      <c r="D18" s="102">
        <v>4968.29</v>
      </c>
      <c r="E18" s="103">
        <f t="shared" si="0"/>
        <v>-4968.29</v>
      </c>
      <c r="F18" s="2" t="s">
        <v>184</v>
      </c>
      <c r="H18" s="49"/>
    </row>
    <row r="19" spans="1:8" x14ac:dyDescent="0.2">
      <c r="A19" s="27">
        <v>25400</v>
      </c>
      <c r="B19" s="28">
        <v>1902</v>
      </c>
      <c r="C19" s="102">
        <v>0</v>
      </c>
      <c r="D19" s="102">
        <v>1346.11</v>
      </c>
      <c r="E19" s="103">
        <f t="shared" si="0"/>
        <v>-1346.11</v>
      </c>
      <c r="F19" s="2" t="str">
        <f>'[1]Vysledovka po uctech obratova'!$E$85</f>
        <v>daňově neuznatelné náklady</v>
      </c>
      <c r="H19" s="49"/>
    </row>
    <row r="20" spans="1:8" x14ac:dyDescent="0.2">
      <c r="A20" s="27">
        <v>25500</v>
      </c>
      <c r="B20" s="28">
        <v>1003</v>
      </c>
      <c r="C20" s="102">
        <v>4413</v>
      </c>
      <c r="D20" s="102">
        <v>0</v>
      </c>
      <c r="E20" s="103">
        <f t="shared" si="0"/>
        <v>4413</v>
      </c>
      <c r="F20" s="2" t="s">
        <v>183</v>
      </c>
      <c r="H20" s="49"/>
    </row>
    <row r="21" spans="1:8" x14ac:dyDescent="0.2">
      <c r="A21" s="27">
        <v>25500</v>
      </c>
      <c r="B21" s="28">
        <v>1902</v>
      </c>
      <c r="C21" s="102">
        <v>0</v>
      </c>
      <c r="D21" s="102">
        <v>6862.8</v>
      </c>
      <c r="E21" s="103">
        <f t="shared" si="0"/>
        <v>-6862.8</v>
      </c>
      <c r="F21" s="2" t="s">
        <v>184</v>
      </c>
      <c r="H21" s="49"/>
    </row>
    <row r="22" spans="1:8" ht="13.5" customHeight="1" x14ac:dyDescent="0.2">
      <c r="A22" s="27">
        <v>25600</v>
      </c>
      <c r="B22" s="28">
        <v>1003</v>
      </c>
      <c r="C22" s="102">
        <v>0.25</v>
      </c>
      <c r="D22" s="102">
        <v>0</v>
      </c>
      <c r="E22" s="103">
        <f t="shared" si="0"/>
        <v>0.25</v>
      </c>
      <c r="F22" s="2" t="s">
        <v>183</v>
      </c>
      <c r="H22" s="49"/>
    </row>
    <row r="23" spans="1:8" x14ac:dyDescent="0.2">
      <c r="A23" s="27">
        <v>25600</v>
      </c>
      <c r="B23" s="28">
        <v>1902</v>
      </c>
      <c r="C23" s="102">
        <v>0</v>
      </c>
      <c r="D23" s="102">
        <v>16786.38</v>
      </c>
      <c r="E23" s="103">
        <f t="shared" si="0"/>
        <v>-16786.38</v>
      </c>
      <c r="F23" s="2" t="s">
        <v>184</v>
      </c>
      <c r="H23" s="49"/>
    </row>
    <row r="24" spans="1:8" x14ac:dyDescent="0.2">
      <c r="A24" s="185">
        <v>25700</v>
      </c>
      <c r="B24" s="28">
        <v>1003</v>
      </c>
      <c r="C24" s="102">
        <v>0.12</v>
      </c>
      <c r="D24" s="102">
        <v>0</v>
      </c>
      <c r="E24" s="103">
        <f t="shared" si="0"/>
        <v>0.12</v>
      </c>
      <c r="F24" s="2" t="s">
        <v>183</v>
      </c>
    </row>
    <row r="25" spans="1:8" x14ac:dyDescent="0.2">
      <c r="A25" s="185">
        <v>25700</v>
      </c>
      <c r="B25" s="28">
        <v>1902</v>
      </c>
      <c r="C25" s="102">
        <v>0</v>
      </c>
      <c r="D25" s="102">
        <v>9608.7000000000007</v>
      </c>
      <c r="E25" s="103">
        <f t="shared" si="0"/>
        <v>-9608.7000000000007</v>
      </c>
      <c r="F25" s="2" t="s">
        <v>184</v>
      </c>
    </row>
    <row r="26" spans="1:8" x14ac:dyDescent="0.2">
      <c r="A26" s="185">
        <v>25800</v>
      </c>
      <c r="B26" s="28">
        <v>1902</v>
      </c>
      <c r="C26" s="102">
        <v>0</v>
      </c>
      <c r="D26" s="102">
        <v>27271.77</v>
      </c>
      <c r="E26" s="103">
        <f t="shared" si="0"/>
        <v>-27271.77</v>
      </c>
      <c r="F26" s="2" t="s">
        <v>184</v>
      </c>
    </row>
    <row r="27" spans="1:8" x14ac:dyDescent="0.2">
      <c r="A27" s="27">
        <v>25820</v>
      </c>
      <c r="B27" s="28">
        <v>1902</v>
      </c>
      <c r="C27" s="102">
        <v>0</v>
      </c>
      <c r="D27" s="102">
        <v>5955.45</v>
      </c>
      <c r="E27" s="103">
        <f t="shared" si="0"/>
        <v>-5955.45</v>
      </c>
      <c r="F27" s="2" t="s">
        <v>184</v>
      </c>
    </row>
    <row r="28" spans="1:8" x14ac:dyDescent="0.2">
      <c r="A28" s="27">
        <v>25830</v>
      </c>
      <c r="B28" s="28">
        <v>1902</v>
      </c>
      <c r="C28" s="102">
        <v>0</v>
      </c>
      <c r="D28" s="102">
        <v>2021</v>
      </c>
      <c r="E28" s="103">
        <f t="shared" si="0"/>
        <v>-2021</v>
      </c>
      <c r="F28" s="2" t="s">
        <v>184</v>
      </c>
    </row>
    <row r="29" spans="1:8" x14ac:dyDescent="0.2">
      <c r="A29" s="27">
        <v>25910</v>
      </c>
      <c r="B29" s="28">
        <v>1003</v>
      </c>
      <c r="C29" s="102">
        <v>0</v>
      </c>
      <c r="D29" s="102">
        <v>52703.79</v>
      </c>
      <c r="E29" s="103">
        <f t="shared" si="0"/>
        <v>-52703.79</v>
      </c>
      <c r="F29" s="2" t="s">
        <v>183</v>
      </c>
    </row>
    <row r="30" spans="1:8" x14ac:dyDescent="0.2">
      <c r="A30" s="27">
        <v>25910</v>
      </c>
      <c r="B30" s="28">
        <v>1902</v>
      </c>
      <c r="C30" s="102">
        <v>0</v>
      </c>
      <c r="D30" s="102">
        <v>169532.28</v>
      </c>
      <c r="E30" s="103">
        <f t="shared" si="0"/>
        <v>-169532.28</v>
      </c>
      <c r="F30" s="2" t="s">
        <v>184</v>
      </c>
    </row>
    <row r="31" spans="1:8" x14ac:dyDescent="0.2">
      <c r="A31" s="27">
        <v>25915</v>
      </c>
      <c r="B31" s="28">
        <v>1003</v>
      </c>
      <c r="C31" s="102">
        <v>11343.71</v>
      </c>
      <c r="D31" s="102">
        <v>0</v>
      </c>
      <c r="E31" s="103">
        <f t="shared" si="0"/>
        <v>11343.71</v>
      </c>
      <c r="F31" s="2" t="s">
        <v>183</v>
      </c>
    </row>
    <row r="32" spans="1:8" x14ac:dyDescent="0.2">
      <c r="A32" s="27">
        <v>25940</v>
      </c>
      <c r="B32" s="28">
        <v>1003</v>
      </c>
      <c r="C32" s="102">
        <v>5800</v>
      </c>
      <c r="D32" s="102">
        <v>0</v>
      </c>
      <c r="E32" s="103">
        <f t="shared" si="0"/>
        <v>5800</v>
      </c>
      <c r="F32" s="2" t="s">
        <v>183</v>
      </c>
    </row>
    <row r="33" spans="1:6" x14ac:dyDescent="0.2">
      <c r="A33" s="27">
        <v>25940</v>
      </c>
      <c r="B33" s="28">
        <v>1015</v>
      </c>
      <c r="C33" s="102">
        <v>51070.36</v>
      </c>
      <c r="D33" s="102">
        <v>0</v>
      </c>
      <c r="E33" s="103">
        <f t="shared" si="0"/>
        <v>51070.36</v>
      </c>
      <c r="F33" s="2" t="s">
        <v>33</v>
      </c>
    </row>
    <row r="34" spans="1:6" x14ac:dyDescent="0.2">
      <c r="A34" s="27">
        <v>25950</v>
      </c>
      <c r="B34" s="28">
        <v>1003</v>
      </c>
      <c r="C34" s="102">
        <v>175873.24</v>
      </c>
      <c r="D34" s="102">
        <v>0</v>
      </c>
      <c r="E34" s="103">
        <f t="shared" si="0"/>
        <v>175873.24</v>
      </c>
      <c r="F34" s="2" t="s">
        <v>183</v>
      </c>
    </row>
    <row r="35" spans="1:6" x14ac:dyDescent="0.2">
      <c r="A35" s="27">
        <v>25960</v>
      </c>
      <c r="B35" s="28">
        <v>1003</v>
      </c>
      <c r="C35" s="102">
        <v>0</v>
      </c>
      <c r="D35" s="102">
        <v>63918.69</v>
      </c>
      <c r="E35" s="103">
        <f t="shared" si="0"/>
        <v>-63918.69</v>
      </c>
      <c r="F35" s="2" t="s">
        <v>183</v>
      </c>
    </row>
    <row r="36" spans="1:6" x14ac:dyDescent="0.2">
      <c r="A36" s="27">
        <v>25970</v>
      </c>
      <c r="B36" s="28">
        <v>1003</v>
      </c>
      <c r="C36" s="102">
        <v>9652.83</v>
      </c>
      <c r="D36" s="102">
        <v>45015.9</v>
      </c>
      <c r="E36" s="103">
        <f t="shared" si="0"/>
        <v>-35363.07</v>
      </c>
      <c r="F36" s="2" t="s">
        <v>183</v>
      </c>
    </row>
    <row r="37" spans="1:6" x14ac:dyDescent="0.2">
      <c r="A37" s="27">
        <v>25970</v>
      </c>
      <c r="B37" s="28">
        <v>1902</v>
      </c>
      <c r="C37" s="102">
        <v>0</v>
      </c>
      <c r="D37" s="102">
        <v>3503.91</v>
      </c>
      <c r="E37" s="103">
        <f t="shared" si="0"/>
        <v>-3503.91</v>
      </c>
      <c r="F37" s="2" t="s">
        <v>184</v>
      </c>
    </row>
    <row r="38" spans="1:6" x14ac:dyDescent="0.2">
      <c r="A38" s="394" t="s">
        <v>339</v>
      </c>
      <c r="B38" s="395"/>
      <c r="C38" s="396">
        <f>SUM(C10:C37)</f>
        <v>440153.51</v>
      </c>
      <c r="D38" s="396">
        <f>SUM(D10:D37)</f>
        <v>615672.77</v>
      </c>
      <c r="E38" s="396">
        <f>SUM(E10:E37)</f>
        <v>-175519.26000000004</v>
      </c>
    </row>
    <row r="39" spans="1:6" x14ac:dyDescent="0.2">
      <c r="A39" s="27"/>
      <c r="B39" s="28"/>
      <c r="C39" s="102"/>
      <c r="D39" s="102"/>
      <c r="E39" s="103"/>
    </row>
    <row r="40" spans="1:6" x14ac:dyDescent="0.2">
      <c r="A40" s="27">
        <v>25910</v>
      </c>
      <c r="B40" s="28">
        <v>1013</v>
      </c>
      <c r="C40" s="102">
        <v>8274</v>
      </c>
      <c r="D40" s="102">
        <v>8274</v>
      </c>
      <c r="E40" s="108">
        <f t="shared" si="0"/>
        <v>0</v>
      </c>
      <c r="F40" s="2" t="s">
        <v>306</v>
      </c>
    </row>
    <row r="41" spans="1:6" x14ac:dyDescent="0.2">
      <c r="A41" s="27">
        <v>25910</v>
      </c>
      <c r="B41" s="28">
        <v>7148</v>
      </c>
      <c r="C41" s="102">
        <v>55000</v>
      </c>
      <c r="D41" s="102">
        <v>0</v>
      </c>
      <c r="E41" s="108">
        <f t="shared" si="0"/>
        <v>55000</v>
      </c>
      <c r="F41" s="41" t="s">
        <v>507</v>
      </c>
    </row>
    <row r="42" spans="1:6" x14ac:dyDescent="0.2">
      <c r="A42" s="27">
        <v>25940</v>
      </c>
      <c r="B42" s="28">
        <v>1011</v>
      </c>
      <c r="C42" s="102">
        <v>1764968.45</v>
      </c>
      <c r="D42" s="102">
        <v>973190.62</v>
      </c>
      <c r="E42" s="108">
        <f t="shared" si="0"/>
        <v>791777.83</v>
      </c>
      <c r="F42" s="2" t="s">
        <v>359</v>
      </c>
    </row>
    <row r="43" spans="1:6" x14ac:dyDescent="0.2">
      <c r="A43" s="27">
        <v>25940</v>
      </c>
      <c r="B43" s="28">
        <v>1012</v>
      </c>
      <c r="C43" s="102">
        <v>80500</v>
      </c>
      <c r="D43" s="102">
        <v>48879.8</v>
      </c>
      <c r="E43" s="108">
        <f t="shared" si="0"/>
        <v>31620.199999999997</v>
      </c>
      <c r="F43" s="2" t="s">
        <v>305</v>
      </c>
    </row>
    <row r="44" spans="1:6" x14ac:dyDescent="0.2">
      <c r="A44" s="27">
        <v>25940</v>
      </c>
      <c r="B44" s="28">
        <v>1018</v>
      </c>
      <c r="C44" s="102">
        <v>440903.9</v>
      </c>
      <c r="D44" s="102">
        <v>0</v>
      </c>
      <c r="E44" s="103">
        <f t="shared" si="0"/>
        <v>440903.9</v>
      </c>
      <c r="F44" s="2" t="s">
        <v>307</v>
      </c>
    </row>
    <row r="45" spans="1:6" x14ac:dyDescent="0.2">
      <c r="A45" s="394" t="s">
        <v>340</v>
      </c>
      <c r="B45" s="28"/>
      <c r="C45" s="396">
        <f>SUM(C40:C44)</f>
        <v>2349646.35</v>
      </c>
      <c r="D45" s="396">
        <f>SUM(D40:D44)</f>
        <v>1030344.42</v>
      </c>
      <c r="E45" s="396">
        <f>SUM(E40:E44)</f>
        <v>1319301.93</v>
      </c>
    </row>
    <row r="46" spans="1:6" ht="13.5" thickBot="1" x14ac:dyDescent="0.25">
      <c r="A46" s="27"/>
      <c r="B46" s="30"/>
      <c r="C46" s="104"/>
      <c r="D46" s="104"/>
      <c r="E46" s="103"/>
    </row>
    <row r="47" spans="1:6" ht="13.5" thickTop="1" x14ac:dyDescent="0.2">
      <c r="A47" s="31" t="s">
        <v>4</v>
      </c>
      <c r="B47" s="32"/>
      <c r="C47" s="105">
        <f>C38+C45</f>
        <v>2789799.8600000003</v>
      </c>
      <c r="D47" s="105">
        <f>D38+D45</f>
        <v>1646017.19</v>
      </c>
      <c r="E47" s="106">
        <f>E38+E45</f>
        <v>1143782.67</v>
      </c>
    </row>
    <row r="48" spans="1:6" x14ac:dyDescent="0.2">
      <c r="B48" s="63" t="s">
        <v>134</v>
      </c>
      <c r="C48" s="107">
        <f>C47/1000</f>
        <v>2789.7998600000005</v>
      </c>
      <c r="D48" s="107">
        <f>D47/1000</f>
        <v>1646.01719</v>
      </c>
      <c r="E48" s="107">
        <f>E47/1000</f>
        <v>1143.7826699999998</v>
      </c>
    </row>
    <row r="50" spans="1:6" x14ac:dyDescent="0.2">
      <c r="A50" s="2" t="s">
        <v>360</v>
      </c>
    </row>
    <row r="51" spans="1:6" ht="25.5" customHeight="1" x14ac:dyDescent="0.2">
      <c r="A51" s="561" t="s">
        <v>203</v>
      </c>
      <c r="B51" s="561"/>
      <c r="C51" s="561"/>
      <c r="D51" s="561"/>
      <c r="E51" s="561"/>
      <c r="F51" s="561"/>
    </row>
    <row r="52" spans="1:6" x14ac:dyDescent="0.2">
      <c r="A52" s="2" t="s">
        <v>341</v>
      </c>
    </row>
  </sheetData>
  <mergeCells count="2">
    <mergeCell ref="C2:D3"/>
    <mergeCell ref="A51:F51"/>
  </mergeCells>
  <pageMargins left="0.59055118110236227" right="0.39370078740157483" top="0.59055118110236227" bottom="0.78740157480314965" header="0.51181102362204722" footer="0.51181102362204722"/>
  <pageSetup paperSize="9" scale="88" orientation="portrait" r:id="rId1"/>
  <headerFooter alignWithMargins="0">
    <oddFooter>&amp;L&amp;8&amp;A&amp;R&amp;8&amp;F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9AC3F-253C-4FF0-BE3E-71552E214750}">
  <sheetPr>
    <tabColor rgb="FFFF0000"/>
    <pageSetUpPr fitToPage="1"/>
  </sheetPr>
  <dimension ref="A1:J29"/>
  <sheetViews>
    <sheetView zoomScaleNormal="100" workbookViewId="0"/>
  </sheetViews>
  <sheetFormatPr defaultRowHeight="12.75" x14ac:dyDescent="0.2"/>
  <cols>
    <col min="1" max="1" width="11.140625" style="2" customWidth="1"/>
    <col min="2" max="2" width="10.42578125" style="2" customWidth="1"/>
    <col min="3" max="3" width="14.5703125" style="2" customWidth="1"/>
    <col min="4" max="4" width="14.7109375" style="2" customWidth="1"/>
    <col min="5" max="5" width="16.5703125" style="2" customWidth="1"/>
    <col min="6" max="6" width="10.28515625" style="2" customWidth="1"/>
    <col min="7" max="16384" width="9.140625" style="2"/>
  </cols>
  <sheetData>
    <row r="1" spans="1:10" x14ac:dyDescent="0.2">
      <c r="A1" s="40" t="s">
        <v>501</v>
      </c>
    </row>
    <row r="2" spans="1:10" x14ac:dyDescent="0.2">
      <c r="A2" s="3" t="s">
        <v>32</v>
      </c>
      <c r="B2" s="4"/>
      <c r="C2" s="481" t="s">
        <v>13</v>
      </c>
      <c r="D2" s="483"/>
      <c r="E2" s="5" t="s">
        <v>14</v>
      </c>
    </row>
    <row r="3" spans="1:10" x14ac:dyDescent="0.2">
      <c r="A3" s="6"/>
      <c r="B3" s="7"/>
      <c r="C3" s="484"/>
      <c r="D3" s="486"/>
      <c r="E3" s="8" t="s">
        <v>17</v>
      </c>
    </row>
    <row r="4" spans="1:10" x14ac:dyDescent="0.2">
      <c r="A4" s="6"/>
      <c r="B4" s="7"/>
      <c r="C4" s="453" t="s">
        <v>2</v>
      </c>
      <c r="D4" s="33" t="s">
        <v>1</v>
      </c>
      <c r="E4" s="10"/>
    </row>
    <row r="5" spans="1:10" x14ac:dyDescent="0.2">
      <c r="A5" s="6"/>
      <c r="B5" s="7"/>
      <c r="C5" s="9"/>
      <c r="D5" s="9"/>
      <c r="E5" s="10"/>
    </row>
    <row r="6" spans="1:10" x14ac:dyDescent="0.2">
      <c r="A6" s="11"/>
      <c r="B6" s="7"/>
      <c r="C6" s="9"/>
      <c r="D6" s="9"/>
      <c r="E6" s="12"/>
    </row>
    <row r="7" spans="1:10" ht="13.5" thickBot="1" x14ac:dyDescent="0.25">
      <c r="A7" s="13"/>
      <c r="B7" s="14"/>
      <c r="C7" s="15" t="s">
        <v>51</v>
      </c>
      <c r="D7" s="15" t="s">
        <v>51</v>
      </c>
      <c r="E7" s="16" t="s">
        <v>51</v>
      </c>
    </row>
    <row r="8" spans="1:10" ht="13.5" thickTop="1" x14ac:dyDescent="0.2">
      <c r="A8" s="17" t="s">
        <v>5</v>
      </c>
      <c r="B8" s="18"/>
      <c r="C8" s="19" t="s">
        <v>6</v>
      </c>
      <c r="D8" s="20" t="s">
        <v>7</v>
      </c>
      <c r="E8" s="21" t="s">
        <v>8</v>
      </c>
    </row>
    <row r="9" spans="1:10" ht="13.5" thickBot="1" x14ac:dyDescent="0.25">
      <c r="A9" s="22" t="s">
        <v>9</v>
      </c>
      <c r="B9" s="23"/>
      <c r="C9" s="24"/>
      <c r="D9" s="25"/>
      <c r="E9" s="26" t="s">
        <v>16</v>
      </c>
    </row>
    <row r="10" spans="1:10" s="49" customFormat="1" ht="13.5" thickTop="1" x14ac:dyDescent="0.2">
      <c r="A10" s="264" t="s">
        <v>456</v>
      </c>
      <c r="B10" s="263" t="s">
        <v>457</v>
      </c>
      <c r="C10" s="265">
        <v>0</v>
      </c>
      <c r="D10" s="266">
        <v>0</v>
      </c>
      <c r="E10" s="108">
        <f>C10-D10</f>
        <v>0</v>
      </c>
    </row>
    <row r="11" spans="1:10" s="49" customFormat="1" x14ac:dyDescent="0.2">
      <c r="A11" s="27">
        <v>25351</v>
      </c>
      <c r="B11" s="30">
        <v>7312</v>
      </c>
      <c r="C11" s="261">
        <v>2250</v>
      </c>
      <c r="D11" s="262">
        <v>2612.06</v>
      </c>
      <c r="E11" s="108">
        <f>C11-D11</f>
        <v>-362.05999999999995</v>
      </c>
      <c r="F11" s="2"/>
    </row>
    <row r="12" spans="1:10" x14ac:dyDescent="0.2">
      <c r="A12" s="29">
        <v>25400</v>
      </c>
      <c r="B12" s="30">
        <v>7322</v>
      </c>
      <c r="C12" s="109">
        <v>0</v>
      </c>
      <c r="D12" s="109">
        <v>185.24</v>
      </c>
      <c r="E12" s="108">
        <f t="shared" ref="E12:E20" si="0">C12-D12</f>
        <v>-185.24</v>
      </c>
    </row>
    <row r="13" spans="1:10" x14ac:dyDescent="0.2">
      <c r="A13" s="29">
        <v>25500</v>
      </c>
      <c r="B13" s="30">
        <v>7332</v>
      </c>
      <c r="C13" s="104">
        <v>0</v>
      </c>
      <c r="D13" s="104">
        <v>210.5</v>
      </c>
      <c r="E13" s="108">
        <f t="shared" si="0"/>
        <v>-210.5</v>
      </c>
    </row>
    <row r="14" spans="1:10" x14ac:dyDescent="0.2">
      <c r="A14" s="29">
        <v>25500</v>
      </c>
      <c r="B14" s="30">
        <v>7362</v>
      </c>
      <c r="C14" s="104">
        <v>0</v>
      </c>
      <c r="D14" s="104">
        <v>0</v>
      </c>
      <c r="E14" s="108">
        <f t="shared" si="0"/>
        <v>0</v>
      </c>
    </row>
    <row r="15" spans="1:10" x14ac:dyDescent="0.2">
      <c r="A15" s="29">
        <v>25500</v>
      </c>
      <c r="B15" s="30">
        <v>7372</v>
      </c>
      <c r="C15" s="104">
        <v>0</v>
      </c>
      <c r="D15" s="104">
        <v>136.15</v>
      </c>
      <c r="E15" s="103">
        <f t="shared" si="0"/>
        <v>-136.15</v>
      </c>
      <c r="J15" s="269"/>
    </row>
    <row r="16" spans="1:10" x14ac:dyDescent="0.2">
      <c r="A16" s="29">
        <v>25700</v>
      </c>
      <c r="B16" s="30">
        <v>7342</v>
      </c>
      <c r="C16" s="104">
        <v>0</v>
      </c>
      <c r="D16" s="104">
        <v>227.34</v>
      </c>
      <c r="E16" s="103">
        <f t="shared" si="0"/>
        <v>-227.34</v>
      </c>
    </row>
    <row r="17" spans="1:6" x14ac:dyDescent="0.2">
      <c r="A17" s="29">
        <v>25800</v>
      </c>
      <c r="B17" s="30">
        <v>7352</v>
      </c>
      <c r="C17" s="104">
        <v>0</v>
      </c>
      <c r="D17" s="104">
        <v>269.44</v>
      </c>
      <c r="E17" s="103">
        <f t="shared" si="0"/>
        <v>-269.44</v>
      </c>
    </row>
    <row r="18" spans="1:6" x14ac:dyDescent="0.2">
      <c r="A18" s="29">
        <v>25915</v>
      </c>
      <c r="B18" s="30">
        <v>7100</v>
      </c>
      <c r="C18" s="104">
        <v>338</v>
      </c>
      <c r="D18" s="104">
        <v>0</v>
      </c>
      <c r="E18" s="103">
        <f t="shared" si="0"/>
        <v>338</v>
      </c>
    </row>
    <row r="19" spans="1:6" x14ac:dyDescent="0.2">
      <c r="A19" s="29"/>
      <c r="B19" s="30"/>
      <c r="C19" s="104"/>
      <c r="D19" s="104"/>
      <c r="E19" s="103">
        <f t="shared" si="0"/>
        <v>0</v>
      </c>
    </row>
    <row r="20" spans="1:6" x14ac:dyDescent="0.2">
      <c r="A20" s="29"/>
      <c r="B20" s="30"/>
      <c r="C20" s="104"/>
      <c r="D20" s="104"/>
      <c r="E20" s="103">
        <f t="shared" si="0"/>
        <v>0</v>
      </c>
    </row>
    <row r="21" spans="1:6" x14ac:dyDescent="0.2">
      <c r="A21" s="29"/>
      <c r="B21" s="30"/>
      <c r="C21" s="104"/>
      <c r="D21" s="104"/>
      <c r="E21" s="103"/>
    </row>
    <row r="22" spans="1:6" x14ac:dyDescent="0.2">
      <c r="A22" s="29"/>
      <c r="B22" s="30"/>
      <c r="C22" s="104"/>
      <c r="D22" s="104"/>
      <c r="E22" s="103"/>
    </row>
    <row r="23" spans="1:6" ht="13.5" thickBot="1" x14ac:dyDescent="0.25">
      <c r="A23" s="29"/>
      <c r="B23" s="30"/>
      <c r="C23" s="104"/>
      <c r="D23" s="104"/>
      <c r="E23" s="103"/>
    </row>
    <row r="24" spans="1:6" ht="13.5" thickTop="1" x14ac:dyDescent="0.2">
      <c r="A24" s="31" t="s">
        <v>4</v>
      </c>
      <c r="B24" s="32"/>
      <c r="C24" s="105">
        <f>SUM(C10:C23)</f>
        <v>2588</v>
      </c>
      <c r="D24" s="105">
        <f>SUM(D10:D23)</f>
        <v>3640.7300000000005</v>
      </c>
      <c r="E24" s="106">
        <f>SUM(E10:E23)</f>
        <v>-1052.73</v>
      </c>
    </row>
    <row r="25" spans="1:6" x14ac:dyDescent="0.2">
      <c r="B25" s="63" t="s">
        <v>134</v>
      </c>
      <c r="C25" s="107">
        <f>C24/1000</f>
        <v>2.5880000000000001</v>
      </c>
      <c r="D25" s="107">
        <f>D24/1000</f>
        <v>3.6407300000000005</v>
      </c>
      <c r="E25" s="107">
        <f>E24/1000</f>
        <v>-1.0527299999999999</v>
      </c>
    </row>
    <row r="28" spans="1:6" x14ac:dyDescent="0.2">
      <c r="A28" s="2" t="s">
        <v>502</v>
      </c>
    </row>
    <row r="29" spans="1:6" ht="24.75" customHeight="1" x14ac:dyDescent="0.2">
      <c r="A29" s="561"/>
      <c r="B29" s="561"/>
      <c r="C29" s="561"/>
      <c r="D29" s="561"/>
      <c r="E29" s="561"/>
      <c r="F29" s="561"/>
    </row>
  </sheetData>
  <mergeCells count="2">
    <mergeCell ref="C2:D3"/>
    <mergeCell ref="A29:F29"/>
  </mergeCells>
  <pageMargins left="0.59055118110236227" right="0.39370078740157483" top="0.59055118110236227" bottom="0.78740157480314965" header="0.51181102362204722" footer="0.51181102362204722"/>
  <pageSetup paperSize="9" orientation="portrait" r:id="rId1"/>
  <headerFooter alignWithMargins="0">
    <oddFooter>&amp;L&amp;8&amp;A&amp;R&amp;8&amp;F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34666-588B-4E14-A1F3-65AD2AC833F2}">
  <sheetPr>
    <tabColor rgb="FFFF0000"/>
    <pageSetUpPr fitToPage="1"/>
  </sheetPr>
  <dimension ref="A1:J33"/>
  <sheetViews>
    <sheetView zoomScaleNormal="100" workbookViewId="0"/>
  </sheetViews>
  <sheetFormatPr defaultRowHeight="12.75" x14ac:dyDescent="0.2"/>
  <cols>
    <col min="1" max="1" width="11.140625" style="2" customWidth="1"/>
    <col min="2" max="2" width="10.42578125" style="2" customWidth="1"/>
    <col min="3" max="3" width="14.5703125" style="2" customWidth="1"/>
    <col min="4" max="4" width="14.7109375" style="2" customWidth="1"/>
    <col min="5" max="5" width="16.5703125" style="2" customWidth="1"/>
    <col min="6" max="7" width="9.140625" style="2"/>
    <col min="8" max="8" width="18.140625" style="2" customWidth="1"/>
    <col min="9" max="16384" width="9.140625" style="2"/>
  </cols>
  <sheetData>
    <row r="1" spans="1:10" x14ac:dyDescent="0.2">
      <c r="A1" s="40" t="s">
        <v>498</v>
      </c>
    </row>
    <row r="2" spans="1:10" x14ac:dyDescent="0.2">
      <c r="A2" s="3" t="s">
        <v>32</v>
      </c>
      <c r="B2" s="4"/>
      <c r="C2" s="481" t="s">
        <v>22</v>
      </c>
      <c r="D2" s="483"/>
      <c r="E2" s="5" t="s">
        <v>14</v>
      </c>
    </row>
    <row r="3" spans="1:10" x14ac:dyDescent="0.2">
      <c r="A3" s="6"/>
      <c r="B3" s="7"/>
      <c r="C3" s="484"/>
      <c r="D3" s="486"/>
      <c r="E3" s="8" t="s">
        <v>23</v>
      </c>
    </row>
    <row r="4" spans="1:10" x14ac:dyDescent="0.2">
      <c r="A4" s="6"/>
      <c r="B4" s="7"/>
      <c r="C4" s="453" t="s">
        <v>2</v>
      </c>
      <c r="D4" s="33" t="s">
        <v>1</v>
      </c>
      <c r="E4" s="10"/>
    </row>
    <row r="5" spans="1:10" x14ac:dyDescent="0.2">
      <c r="A5" s="6"/>
      <c r="B5" s="7"/>
      <c r="C5" s="9"/>
      <c r="D5" s="9"/>
      <c r="E5" s="10"/>
    </row>
    <row r="6" spans="1:10" x14ac:dyDescent="0.2">
      <c r="A6" s="11"/>
      <c r="B6" s="7"/>
      <c r="C6" s="9"/>
      <c r="D6" s="9"/>
      <c r="E6" s="12"/>
    </row>
    <row r="7" spans="1:10" ht="13.5" thickBot="1" x14ac:dyDescent="0.25">
      <c r="A7" s="13"/>
      <c r="B7" s="14"/>
      <c r="C7" s="15" t="s">
        <v>51</v>
      </c>
      <c r="D7" s="15" t="s">
        <v>51</v>
      </c>
      <c r="E7" s="16" t="s">
        <v>51</v>
      </c>
    </row>
    <row r="8" spans="1:10" ht="13.5" thickTop="1" x14ac:dyDescent="0.2">
      <c r="A8" s="17" t="s">
        <v>5</v>
      </c>
      <c r="B8" s="18"/>
      <c r="C8" s="19" t="s">
        <v>6</v>
      </c>
      <c r="D8" s="20" t="s">
        <v>7</v>
      </c>
      <c r="E8" s="21" t="s">
        <v>8</v>
      </c>
    </row>
    <row r="9" spans="1:10" ht="13.5" thickBot="1" x14ac:dyDescent="0.25">
      <c r="A9" s="22" t="s">
        <v>9</v>
      </c>
      <c r="B9" s="23"/>
      <c r="C9" s="24"/>
      <c r="D9" s="25"/>
      <c r="E9" s="26" t="s">
        <v>16</v>
      </c>
    </row>
    <row r="10" spans="1:10" ht="13.5" thickTop="1" x14ac:dyDescent="0.2">
      <c r="A10" s="185">
        <v>25300</v>
      </c>
      <c r="B10" s="28">
        <v>7231</v>
      </c>
      <c r="C10" s="102">
        <v>0</v>
      </c>
      <c r="D10" s="102">
        <v>0</v>
      </c>
      <c r="E10" s="103">
        <f t="shared" ref="E10:E23" si="0">C10-D10</f>
        <v>0</v>
      </c>
      <c r="F10" s="2" t="s">
        <v>458</v>
      </c>
    </row>
    <row r="11" spans="1:10" x14ac:dyDescent="0.2">
      <c r="A11" s="29">
        <v>25300</v>
      </c>
      <c r="B11" s="30">
        <v>7251</v>
      </c>
      <c r="C11" s="104">
        <v>4958.41</v>
      </c>
      <c r="D11" s="104">
        <v>4856.95</v>
      </c>
      <c r="E11" s="103">
        <f t="shared" si="0"/>
        <v>101.46000000000004</v>
      </c>
      <c r="F11" s="2" t="s">
        <v>459</v>
      </c>
    </row>
    <row r="12" spans="1:10" s="269" customFormat="1" x14ac:dyDescent="0.2">
      <c r="A12" s="29">
        <v>25300</v>
      </c>
      <c r="B12" s="30">
        <v>7261</v>
      </c>
      <c r="C12" s="104">
        <v>22382.5</v>
      </c>
      <c r="D12" s="104">
        <v>22371.360000000001</v>
      </c>
      <c r="E12" s="103">
        <f t="shared" si="0"/>
        <v>11.139999999999418</v>
      </c>
      <c r="F12" s="2" t="s">
        <v>460</v>
      </c>
      <c r="G12" s="2"/>
      <c r="H12" s="2"/>
      <c r="I12" s="2"/>
      <c r="J12" s="2"/>
    </row>
    <row r="13" spans="1:10" s="269" customFormat="1" x14ac:dyDescent="0.2">
      <c r="A13" s="29">
        <v>25500</v>
      </c>
      <c r="B13" s="30">
        <v>7400</v>
      </c>
      <c r="C13" s="104">
        <v>5509.57</v>
      </c>
      <c r="D13" s="104">
        <v>0</v>
      </c>
      <c r="E13" s="103">
        <f t="shared" si="0"/>
        <v>5509.57</v>
      </c>
      <c r="F13" s="2" t="s">
        <v>361</v>
      </c>
      <c r="G13" s="2"/>
      <c r="H13" s="2"/>
      <c r="I13" s="2"/>
      <c r="J13" s="2"/>
    </row>
    <row r="14" spans="1:10" s="269" customFormat="1" x14ac:dyDescent="0.2">
      <c r="A14" s="29">
        <v>25700</v>
      </c>
      <c r="B14" s="30">
        <v>7242</v>
      </c>
      <c r="C14" s="104">
        <v>0</v>
      </c>
      <c r="D14" s="104">
        <v>486.1</v>
      </c>
      <c r="E14" s="103">
        <f t="shared" si="0"/>
        <v>-486.1</v>
      </c>
      <c r="F14" s="2" t="s">
        <v>256</v>
      </c>
      <c r="G14" s="2"/>
      <c r="H14" s="2"/>
      <c r="I14" s="2"/>
      <c r="J14" s="2"/>
    </row>
    <row r="15" spans="1:10" s="269" customFormat="1" x14ac:dyDescent="0.2">
      <c r="A15" s="29">
        <v>25700</v>
      </c>
      <c r="B15" s="30">
        <v>7252</v>
      </c>
      <c r="C15" s="104">
        <v>0</v>
      </c>
      <c r="D15" s="104">
        <v>87.63</v>
      </c>
      <c r="E15" s="103">
        <f t="shared" si="0"/>
        <v>-87.63</v>
      </c>
      <c r="F15" s="2" t="s">
        <v>461</v>
      </c>
      <c r="G15" s="2"/>
      <c r="H15" s="2"/>
      <c r="I15" s="2"/>
      <c r="J15" s="2"/>
    </row>
    <row r="16" spans="1:10" s="269" customFormat="1" x14ac:dyDescent="0.2">
      <c r="A16" s="29">
        <v>25700</v>
      </c>
      <c r="B16" s="30">
        <v>7271</v>
      </c>
      <c r="C16" s="104">
        <v>30992.07</v>
      </c>
      <c r="D16" s="104">
        <v>30981.42</v>
      </c>
      <c r="E16" s="103">
        <f t="shared" si="0"/>
        <v>10.650000000001455</v>
      </c>
      <c r="F16" s="2" t="s">
        <v>256</v>
      </c>
      <c r="G16" s="2"/>
      <c r="H16" s="2"/>
      <c r="I16" s="2"/>
      <c r="J16" s="2"/>
    </row>
    <row r="17" spans="1:10" ht="12.75" customHeight="1" x14ac:dyDescent="0.2">
      <c r="A17" s="29">
        <v>25700</v>
      </c>
      <c r="B17" s="30">
        <v>7661</v>
      </c>
      <c r="C17" s="104">
        <v>73897.53</v>
      </c>
      <c r="D17" s="104">
        <v>60574.18</v>
      </c>
      <c r="E17" s="103">
        <f t="shared" si="0"/>
        <v>13323.349999999999</v>
      </c>
      <c r="F17" s="562" t="s">
        <v>461</v>
      </c>
      <c r="G17" s="561"/>
      <c r="H17" s="561"/>
    </row>
    <row r="18" spans="1:10" x14ac:dyDescent="0.2">
      <c r="A18" s="29">
        <v>25800</v>
      </c>
      <c r="B18" s="30">
        <v>7032</v>
      </c>
      <c r="C18" s="104">
        <v>19399.439999999999</v>
      </c>
      <c r="D18" s="104">
        <v>19417.37</v>
      </c>
      <c r="E18" s="103">
        <f t="shared" si="0"/>
        <v>-17.930000000000291</v>
      </c>
      <c r="F18" s="41" t="s">
        <v>462</v>
      </c>
    </row>
    <row r="19" spans="1:10" x14ac:dyDescent="0.2">
      <c r="A19" s="27">
        <v>25810</v>
      </c>
      <c r="B19" s="28">
        <v>7291</v>
      </c>
      <c r="C19" s="102">
        <v>0</v>
      </c>
      <c r="D19" s="102">
        <v>0</v>
      </c>
      <c r="E19" s="103">
        <f t="shared" si="0"/>
        <v>0</v>
      </c>
      <c r="F19" s="41" t="s">
        <v>463</v>
      </c>
    </row>
    <row r="20" spans="1:10" x14ac:dyDescent="0.2">
      <c r="A20" s="27">
        <v>25810</v>
      </c>
      <c r="B20" s="28">
        <v>7301</v>
      </c>
      <c r="C20" s="102">
        <v>6611.88</v>
      </c>
      <c r="D20" s="102">
        <v>6475.99</v>
      </c>
      <c r="E20" s="103">
        <f t="shared" si="0"/>
        <v>135.89000000000033</v>
      </c>
      <c r="F20" s="41" t="s">
        <v>464</v>
      </c>
    </row>
    <row r="21" spans="1:10" x14ac:dyDescent="0.2">
      <c r="A21" s="27">
        <v>25915</v>
      </c>
      <c r="B21" s="28">
        <v>7200</v>
      </c>
      <c r="C21" s="102">
        <v>12260</v>
      </c>
      <c r="D21" s="102">
        <v>20470</v>
      </c>
      <c r="E21" s="103">
        <f t="shared" si="0"/>
        <v>-8210</v>
      </c>
      <c r="F21" s="41" t="s">
        <v>465</v>
      </c>
    </row>
    <row r="22" spans="1:10" x14ac:dyDescent="0.2">
      <c r="A22" s="27">
        <v>25940</v>
      </c>
      <c r="B22" s="28">
        <v>7292</v>
      </c>
      <c r="C22" s="102">
        <v>0</v>
      </c>
      <c r="D22" s="102">
        <v>97.04</v>
      </c>
      <c r="E22" s="103">
        <f t="shared" si="0"/>
        <v>-97.04</v>
      </c>
      <c r="F22" s="41" t="s">
        <v>466</v>
      </c>
    </row>
    <row r="23" spans="1:10" x14ac:dyDescent="0.2">
      <c r="A23" s="27">
        <v>25940</v>
      </c>
      <c r="B23" s="28">
        <v>7311</v>
      </c>
      <c r="C23" s="102">
        <v>3305.94</v>
      </c>
      <c r="D23" s="102">
        <v>0</v>
      </c>
      <c r="E23" s="103">
        <f t="shared" si="0"/>
        <v>3305.94</v>
      </c>
      <c r="F23" s="41" t="s">
        <v>466</v>
      </c>
    </row>
    <row r="24" spans="1:10" x14ac:dyDescent="0.2">
      <c r="A24" s="27"/>
      <c r="B24" s="28"/>
      <c r="C24" s="102"/>
      <c r="D24" s="102"/>
      <c r="E24" s="103"/>
      <c r="F24" s="41"/>
    </row>
    <row r="25" spans="1:10" x14ac:dyDescent="0.2">
      <c r="A25" s="27"/>
      <c r="B25" s="28"/>
      <c r="C25" s="102"/>
      <c r="D25" s="102"/>
      <c r="E25" s="103"/>
      <c r="F25" s="41"/>
    </row>
    <row r="26" spans="1:10" s="269" customFormat="1" ht="13.5" thickBot="1" x14ac:dyDescent="0.25">
      <c r="A26" s="27"/>
      <c r="B26" s="28"/>
      <c r="C26" s="102"/>
      <c r="D26" s="102"/>
      <c r="E26" s="103"/>
      <c r="F26" s="41"/>
      <c r="G26" s="2"/>
      <c r="H26" s="2"/>
      <c r="I26" s="2"/>
      <c r="J26" s="2"/>
    </row>
    <row r="27" spans="1:10" ht="13.5" thickTop="1" x14ac:dyDescent="0.2">
      <c r="A27" s="31" t="s">
        <v>4</v>
      </c>
      <c r="B27" s="32"/>
      <c r="C27" s="105">
        <f>SUM(C10:C26)</f>
        <v>179317.34</v>
      </c>
      <c r="D27" s="105">
        <f>SUM(D10:D26)</f>
        <v>165818.04</v>
      </c>
      <c r="E27" s="105">
        <f>SUM(E10:E26)</f>
        <v>13499.299999999997</v>
      </c>
    </row>
    <row r="28" spans="1:10" x14ac:dyDescent="0.2">
      <c r="B28" s="63" t="s">
        <v>135</v>
      </c>
      <c r="C28" s="107">
        <f>C27/1000</f>
        <v>179.31734</v>
      </c>
      <c r="D28" s="107">
        <f>D27/1000</f>
        <v>165.81804</v>
      </c>
      <c r="E28" s="107">
        <f>E27/1000</f>
        <v>13.499299999999998</v>
      </c>
    </row>
    <row r="31" spans="1:10" x14ac:dyDescent="0.2">
      <c r="A31" s="2" t="s">
        <v>500</v>
      </c>
    </row>
    <row r="32" spans="1:10" ht="26.25" customHeight="1" x14ac:dyDescent="0.2">
      <c r="A32" s="561" t="s">
        <v>203</v>
      </c>
      <c r="B32" s="561"/>
      <c r="C32" s="561"/>
      <c r="D32" s="561"/>
      <c r="E32" s="561"/>
      <c r="F32" s="561"/>
    </row>
    <row r="33" spans="1:1" x14ac:dyDescent="0.2">
      <c r="A33" s="2" t="s">
        <v>185</v>
      </c>
    </row>
  </sheetData>
  <mergeCells count="3">
    <mergeCell ref="C2:D3"/>
    <mergeCell ref="F17:H17"/>
    <mergeCell ref="A32:F32"/>
  </mergeCells>
  <pageMargins left="0.59055118110236227" right="0.39370078740157483" top="0.59055118110236227" bottom="0.78740157480314965" header="0.51181102362204722" footer="0.51181102362204722"/>
  <pageSetup paperSize="9" scale="91" orientation="portrait" r:id="rId1"/>
  <headerFooter alignWithMargins="0">
    <oddFooter>&amp;L&amp;8&amp;A&amp;R&amp;8&amp;F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CD956-50CD-4EF4-B4AD-78D939305398}">
  <sheetPr>
    <tabColor rgb="FFFF0000"/>
    <pageSetUpPr fitToPage="1"/>
  </sheetPr>
  <dimension ref="A1:M79"/>
  <sheetViews>
    <sheetView topLeftCell="A13" zoomScaleNormal="100" workbookViewId="0"/>
  </sheetViews>
  <sheetFormatPr defaultRowHeight="12.75" x14ac:dyDescent="0.2"/>
  <cols>
    <col min="1" max="1" width="11.140625" style="2" customWidth="1"/>
    <col min="2" max="2" width="10.42578125" style="2" customWidth="1"/>
    <col min="3" max="3" width="14.5703125" style="2" customWidth="1"/>
    <col min="4" max="4" width="14.7109375" style="2" customWidth="1"/>
    <col min="5" max="5" width="16.5703125" style="2" customWidth="1"/>
    <col min="6" max="16384" width="9.140625" style="2"/>
  </cols>
  <sheetData>
    <row r="1" spans="1:8" x14ac:dyDescent="0.2">
      <c r="A1" s="40" t="s">
        <v>499</v>
      </c>
    </row>
    <row r="2" spans="1:8" x14ac:dyDescent="0.2">
      <c r="A2" s="3" t="s">
        <v>32</v>
      </c>
      <c r="B2" s="4"/>
      <c r="C2" s="481" t="s">
        <v>41</v>
      </c>
      <c r="D2" s="483"/>
      <c r="E2" s="5" t="s">
        <v>14</v>
      </c>
    </row>
    <row r="3" spans="1:8" x14ac:dyDescent="0.2">
      <c r="A3" s="6"/>
      <c r="B3" s="7"/>
      <c r="C3" s="484"/>
      <c r="D3" s="486"/>
      <c r="E3" s="8" t="s">
        <v>42</v>
      </c>
    </row>
    <row r="4" spans="1:8" x14ac:dyDescent="0.2">
      <c r="A4" s="6"/>
      <c r="B4" s="7"/>
      <c r="C4" s="453" t="s">
        <v>2</v>
      </c>
      <c r="D4" s="33" t="s">
        <v>1</v>
      </c>
      <c r="E4" s="10"/>
    </row>
    <row r="5" spans="1:8" x14ac:dyDescent="0.2">
      <c r="A5" s="11"/>
      <c r="B5" s="7"/>
      <c r="C5" s="9"/>
      <c r="D5" s="9"/>
      <c r="E5" s="12"/>
      <c r="H5" s="56"/>
    </row>
    <row r="6" spans="1:8" ht="13.5" thickBot="1" x14ac:dyDescent="0.25">
      <c r="A6" s="13"/>
      <c r="B6" s="14"/>
      <c r="C6" s="15" t="s">
        <v>51</v>
      </c>
      <c r="D6" s="15" t="s">
        <v>51</v>
      </c>
      <c r="E6" s="16" t="s">
        <v>51</v>
      </c>
    </row>
    <row r="7" spans="1:8" ht="13.5" thickTop="1" x14ac:dyDescent="0.2">
      <c r="A7" s="17" t="s">
        <v>5</v>
      </c>
      <c r="B7" s="18"/>
      <c r="C7" s="19" t="s">
        <v>6</v>
      </c>
      <c r="D7" s="20" t="s">
        <v>7</v>
      </c>
      <c r="E7" s="21" t="s">
        <v>8</v>
      </c>
    </row>
    <row r="8" spans="1:8" x14ac:dyDescent="0.2">
      <c r="A8" s="400" t="s">
        <v>9</v>
      </c>
      <c r="B8" s="401"/>
      <c r="C8" s="402"/>
      <c r="D8" s="403"/>
      <c r="E8" s="580" t="s">
        <v>16</v>
      </c>
      <c r="F8" s="1" t="s">
        <v>52</v>
      </c>
    </row>
    <row r="9" spans="1:8" x14ac:dyDescent="0.2">
      <c r="A9" s="55">
        <v>25100</v>
      </c>
      <c r="B9" s="282">
        <v>1680</v>
      </c>
      <c r="C9" s="283">
        <v>561000</v>
      </c>
      <c r="D9" s="111">
        <v>561000</v>
      </c>
      <c r="E9" s="110">
        <f t="shared" ref="E9:E14" si="0">C9-D9</f>
        <v>0</v>
      </c>
      <c r="F9" s="55">
        <v>6870</v>
      </c>
      <c r="G9" s="2" t="s">
        <v>467</v>
      </c>
    </row>
    <row r="10" spans="1:8" x14ac:dyDescent="0.2">
      <c r="A10" s="55">
        <v>25300</v>
      </c>
      <c r="B10" s="282">
        <v>1680</v>
      </c>
      <c r="C10" s="283">
        <v>1101000</v>
      </c>
      <c r="D10" s="111">
        <v>1101000</v>
      </c>
      <c r="E10" s="110">
        <f t="shared" si="0"/>
        <v>0</v>
      </c>
      <c r="F10" s="55">
        <v>6868</v>
      </c>
      <c r="G10" s="2" t="s">
        <v>468</v>
      </c>
    </row>
    <row r="11" spans="1:8" x14ac:dyDescent="0.2">
      <c r="A11" s="55">
        <v>25300</v>
      </c>
      <c r="B11" s="282">
        <v>1680</v>
      </c>
      <c r="C11" s="283">
        <v>480000</v>
      </c>
      <c r="D11" s="111">
        <v>480000</v>
      </c>
      <c r="E11" s="110">
        <f t="shared" si="0"/>
        <v>0</v>
      </c>
      <c r="F11" s="55">
        <v>6869</v>
      </c>
      <c r="G11" s="2" t="s">
        <v>469</v>
      </c>
    </row>
    <row r="12" spans="1:8" x14ac:dyDescent="0.2">
      <c r="A12" s="55">
        <v>25400</v>
      </c>
      <c r="B12" s="282">
        <v>1680</v>
      </c>
      <c r="C12" s="283">
        <v>1090000</v>
      </c>
      <c r="D12" s="111">
        <v>1090000</v>
      </c>
      <c r="E12" s="110">
        <f t="shared" si="0"/>
        <v>0</v>
      </c>
      <c r="F12" s="55">
        <v>6871</v>
      </c>
      <c r="G12" s="49" t="s">
        <v>470</v>
      </c>
    </row>
    <row r="13" spans="1:8" x14ac:dyDescent="0.2">
      <c r="A13" s="55">
        <v>25500</v>
      </c>
      <c r="B13" s="282">
        <v>1680</v>
      </c>
      <c r="C13" s="283">
        <v>571000</v>
      </c>
      <c r="D13" s="111">
        <v>571000</v>
      </c>
      <c r="E13" s="110">
        <f t="shared" si="0"/>
        <v>0</v>
      </c>
      <c r="F13" s="55">
        <v>6866</v>
      </c>
      <c r="G13" s="49" t="s">
        <v>363</v>
      </c>
    </row>
    <row r="14" spans="1:8" x14ac:dyDescent="0.2">
      <c r="A14" s="55">
        <v>25800</v>
      </c>
      <c r="B14" s="282">
        <v>1680</v>
      </c>
      <c r="C14" s="283">
        <v>1144000</v>
      </c>
      <c r="D14" s="111">
        <v>1102662.67</v>
      </c>
      <c r="E14" s="110">
        <f t="shared" si="0"/>
        <v>41337.330000000075</v>
      </c>
      <c r="F14" s="55">
        <v>6867</v>
      </c>
      <c r="G14" s="49" t="s">
        <v>342</v>
      </c>
    </row>
    <row r="15" spans="1:8" x14ac:dyDescent="0.2">
      <c r="A15" s="188">
        <v>25</v>
      </c>
      <c r="B15" s="75">
        <v>1680</v>
      </c>
      <c r="C15" s="112">
        <f>SUM(C9:C14)</f>
        <v>4947000</v>
      </c>
      <c r="D15" s="112">
        <f>SUM(D9:D14)</f>
        <v>4905662.67</v>
      </c>
      <c r="E15" s="112">
        <f>SUM(E9:E14)</f>
        <v>41337.330000000075</v>
      </c>
      <c r="F15" s="77" t="s">
        <v>18</v>
      </c>
    </row>
    <row r="16" spans="1:8" s="49" customFormat="1" x14ac:dyDescent="0.2">
      <c r="A16" s="397"/>
      <c r="B16" s="397"/>
      <c r="C16" s="398"/>
      <c r="D16" s="398"/>
      <c r="E16" s="398"/>
      <c r="F16" s="399"/>
    </row>
    <row r="17" spans="1:9" s="59" customFormat="1" x14ac:dyDescent="0.2">
      <c r="A17" s="189">
        <v>25940</v>
      </c>
      <c r="B17" s="274">
        <v>1120</v>
      </c>
      <c r="C17" s="114">
        <v>5027060</v>
      </c>
      <c r="D17" s="114">
        <v>5027060</v>
      </c>
      <c r="E17" s="408">
        <f>C17-D17</f>
        <v>0</v>
      </c>
      <c r="F17" s="84">
        <v>1016</v>
      </c>
      <c r="G17" s="85" t="s">
        <v>204</v>
      </c>
      <c r="H17" s="85"/>
      <c r="I17" s="85"/>
    </row>
    <row r="18" spans="1:9" x14ac:dyDescent="0.2">
      <c r="A18" s="284">
        <v>25</v>
      </c>
      <c r="B18" s="91">
        <v>1120</v>
      </c>
      <c r="C18" s="123">
        <f>SUM(C17)</f>
        <v>5027060</v>
      </c>
      <c r="D18" s="123">
        <f>SUM(D17)</f>
        <v>5027060</v>
      </c>
      <c r="E18" s="279">
        <f>SUM(E17)</f>
        <v>0</v>
      </c>
      <c r="F18" s="78" t="s">
        <v>18</v>
      </c>
      <c r="G18" s="98"/>
      <c r="H18" s="98"/>
      <c r="I18" s="98"/>
    </row>
    <row r="19" spans="1:9" s="41" customFormat="1" x14ac:dyDescent="0.2">
      <c r="A19" s="405"/>
      <c r="B19" s="405"/>
      <c r="C19" s="406"/>
      <c r="D19" s="406"/>
      <c r="E19" s="406"/>
      <c r="F19" s="79"/>
      <c r="G19" s="407"/>
      <c r="H19" s="407"/>
      <c r="I19" s="407"/>
    </row>
    <row r="20" spans="1:9" s="85" customFormat="1" x14ac:dyDescent="0.2">
      <c r="A20" s="189">
        <v>25940</v>
      </c>
      <c r="B20" s="274">
        <v>1130</v>
      </c>
      <c r="C20" s="114">
        <v>248336</v>
      </c>
      <c r="D20" s="114">
        <v>248336</v>
      </c>
      <c r="E20" s="408">
        <f>C20-D20</f>
        <v>0</v>
      </c>
      <c r="F20" s="84">
        <v>1017</v>
      </c>
      <c r="G20" s="85" t="s">
        <v>346</v>
      </c>
    </row>
    <row r="21" spans="1:9" x14ac:dyDescent="0.2">
      <c r="A21" s="284">
        <v>25</v>
      </c>
      <c r="B21" s="91">
        <v>1130</v>
      </c>
      <c r="C21" s="123">
        <f>SUM(C20)</f>
        <v>248336</v>
      </c>
      <c r="D21" s="123">
        <f>SUM(D20)</f>
        <v>248336</v>
      </c>
      <c r="E21" s="123">
        <f>SUM(E20)</f>
        <v>0</v>
      </c>
      <c r="F21" s="78" t="s">
        <v>18</v>
      </c>
      <c r="G21" s="98"/>
      <c r="H21" s="98"/>
      <c r="I21" s="98"/>
    </row>
    <row r="22" spans="1:9" s="407" customFormat="1" x14ac:dyDescent="0.2">
      <c r="C22" s="409"/>
      <c r="D22" s="409"/>
      <c r="E22" s="409"/>
      <c r="F22" s="410"/>
    </row>
    <row r="23" spans="1:9" s="407" customFormat="1" x14ac:dyDescent="0.2">
      <c r="A23" s="189">
        <v>25600</v>
      </c>
      <c r="B23" s="274">
        <v>1182</v>
      </c>
      <c r="C23" s="114">
        <v>16500</v>
      </c>
      <c r="D23" s="114">
        <v>12400</v>
      </c>
      <c r="E23" s="408">
        <f>C23-D23</f>
        <v>4100</v>
      </c>
      <c r="F23" s="84">
        <v>1217</v>
      </c>
      <c r="G23" s="85" t="s">
        <v>343</v>
      </c>
      <c r="H23" s="85"/>
    </row>
    <row r="24" spans="1:9" s="85" customFormat="1" x14ac:dyDescent="0.2">
      <c r="A24" s="189">
        <v>25600</v>
      </c>
      <c r="B24" s="274">
        <v>1182</v>
      </c>
      <c r="C24" s="114">
        <v>16500</v>
      </c>
      <c r="D24" s="114">
        <v>12764</v>
      </c>
      <c r="E24" s="408">
        <f>C24-D24</f>
        <v>3736</v>
      </c>
      <c r="F24" s="84">
        <v>1218</v>
      </c>
      <c r="G24" s="85" t="s">
        <v>343</v>
      </c>
    </row>
    <row r="25" spans="1:9" x14ac:dyDescent="0.2">
      <c r="A25" s="284">
        <v>25</v>
      </c>
      <c r="B25" s="91">
        <v>1182</v>
      </c>
      <c r="C25" s="123">
        <f>SUM(C23:C24)</f>
        <v>33000</v>
      </c>
      <c r="D25" s="123">
        <f>SUM(D23:D24)</f>
        <v>25164</v>
      </c>
      <c r="E25" s="123">
        <f>SUM(E23:E24)</f>
        <v>7836</v>
      </c>
      <c r="F25" s="78" t="s">
        <v>18</v>
      </c>
      <c r="G25" s="98"/>
      <c r="H25" s="98"/>
      <c r="I25" s="98"/>
    </row>
    <row r="26" spans="1:9" s="85" customFormat="1" x14ac:dyDescent="0.2">
      <c r="A26" s="407"/>
      <c r="B26" s="407"/>
      <c r="C26" s="409"/>
      <c r="D26" s="409"/>
      <c r="E26" s="409"/>
      <c r="F26" s="410"/>
    </row>
    <row r="27" spans="1:9" s="85" customFormat="1" x14ac:dyDescent="0.2">
      <c r="A27" s="189">
        <v>25100</v>
      </c>
      <c r="B27" s="274">
        <v>1183</v>
      </c>
      <c r="C27" s="191">
        <v>12000</v>
      </c>
      <c r="D27" s="191">
        <v>12000</v>
      </c>
      <c r="E27" s="408">
        <f>D27-C27</f>
        <v>0</v>
      </c>
      <c r="F27" s="84">
        <v>1313</v>
      </c>
      <c r="G27" s="85" t="s">
        <v>274</v>
      </c>
    </row>
    <row r="28" spans="1:9" s="85" customFormat="1" x14ac:dyDescent="0.2">
      <c r="A28" s="189">
        <v>25230</v>
      </c>
      <c r="B28" s="274">
        <v>1183</v>
      </c>
      <c r="C28" s="191">
        <v>54000</v>
      </c>
      <c r="D28" s="191">
        <v>54000</v>
      </c>
      <c r="E28" s="408">
        <f>D28-C28</f>
        <v>0</v>
      </c>
      <c r="F28" s="84">
        <v>1310</v>
      </c>
      <c r="G28" s="85" t="s">
        <v>274</v>
      </c>
    </row>
    <row r="29" spans="1:9" s="85" customFormat="1" x14ac:dyDescent="0.2">
      <c r="A29" s="189">
        <v>25800</v>
      </c>
      <c r="B29" s="274">
        <v>1183</v>
      </c>
      <c r="C29" s="191">
        <v>171000</v>
      </c>
      <c r="D29" s="191">
        <v>81000</v>
      </c>
      <c r="E29" s="408">
        <f>D29-C29</f>
        <v>-90000</v>
      </c>
      <c r="F29" s="84">
        <v>1311</v>
      </c>
      <c r="G29" s="85" t="s">
        <v>274</v>
      </c>
    </row>
    <row r="30" spans="1:9" s="85" customFormat="1" x14ac:dyDescent="0.2">
      <c r="A30" s="189">
        <v>25800</v>
      </c>
      <c r="B30" s="274">
        <v>1183</v>
      </c>
      <c r="C30" s="114">
        <v>0</v>
      </c>
      <c r="D30" s="114">
        <v>90000</v>
      </c>
      <c r="E30" s="408">
        <f>D30-C30</f>
        <v>90000</v>
      </c>
      <c r="F30" s="84">
        <v>1312</v>
      </c>
      <c r="G30" s="85" t="s">
        <v>274</v>
      </c>
    </row>
    <row r="31" spans="1:9" x14ac:dyDescent="0.2">
      <c r="A31" s="284">
        <v>25</v>
      </c>
      <c r="B31" s="91">
        <v>1183</v>
      </c>
      <c r="C31" s="123">
        <f>SUM(C27:C30)</f>
        <v>237000</v>
      </c>
      <c r="D31" s="123">
        <f>SUM(D27:D30)</f>
        <v>237000</v>
      </c>
      <c r="E31" s="123">
        <f>SUM(E27:E30)</f>
        <v>0</v>
      </c>
      <c r="F31" s="78" t="s">
        <v>18</v>
      </c>
      <c r="G31" s="98"/>
      <c r="H31" s="98"/>
      <c r="I31" s="98"/>
    </row>
    <row r="32" spans="1:9" s="41" customFormat="1" x14ac:dyDescent="0.2">
      <c r="A32" s="405"/>
      <c r="B32" s="405"/>
      <c r="C32" s="406"/>
      <c r="D32" s="406"/>
      <c r="E32" s="406"/>
      <c r="F32" s="79"/>
      <c r="G32" s="407"/>
      <c r="H32" s="407"/>
      <c r="I32" s="407"/>
    </row>
    <row r="33" spans="1:10" x14ac:dyDescent="0.2">
      <c r="A33" s="189">
        <v>25910</v>
      </c>
      <c r="B33" s="274">
        <v>1184</v>
      </c>
      <c r="C33" s="276">
        <v>500000</v>
      </c>
      <c r="D33" s="276">
        <v>500000</v>
      </c>
      <c r="E33" s="574">
        <f>D33-C33</f>
        <v>0</v>
      </c>
      <c r="F33" s="84">
        <v>1473</v>
      </c>
      <c r="G33" s="407" t="s">
        <v>471</v>
      </c>
      <c r="H33" s="98"/>
      <c r="I33" s="98"/>
    </row>
    <row r="34" spans="1:10" s="73" customFormat="1" x14ac:dyDescent="0.2">
      <c r="A34" s="284">
        <v>25</v>
      </c>
      <c r="B34" s="91">
        <v>1184</v>
      </c>
      <c r="C34" s="123">
        <f>SUM(C33:C33)</f>
        <v>500000</v>
      </c>
      <c r="D34" s="123">
        <f>SUM(D33:D33)</f>
        <v>500000</v>
      </c>
      <c r="E34" s="123">
        <f>SUM(E33:E33)</f>
        <v>0</v>
      </c>
      <c r="F34" s="78" t="s">
        <v>18</v>
      </c>
      <c r="G34" s="98"/>
      <c r="H34" s="98"/>
      <c r="I34" s="98"/>
    </row>
    <row r="35" spans="1:10" s="411" customFormat="1" x14ac:dyDescent="0.2">
      <c r="A35" s="407"/>
      <c r="B35" s="407"/>
      <c r="C35" s="409"/>
      <c r="D35" s="409"/>
      <c r="E35" s="406"/>
      <c r="F35" s="79"/>
      <c r="G35" s="404"/>
      <c r="H35" s="404"/>
      <c r="I35" s="404"/>
    </row>
    <row r="36" spans="1:10" s="411" customFormat="1" x14ac:dyDescent="0.2">
      <c r="A36" s="189">
        <v>25000</v>
      </c>
      <c r="B36" s="189">
        <v>1187</v>
      </c>
      <c r="C36" s="191">
        <v>37330</v>
      </c>
      <c r="D36" s="191">
        <v>37330</v>
      </c>
      <c r="E36" s="577">
        <f>D36-C36</f>
        <v>0</v>
      </c>
      <c r="F36" s="84">
        <v>1711</v>
      </c>
      <c r="G36" s="404" t="s">
        <v>489</v>
      </c>
      <c r="H36" s="404"/>
      <c r="I36" s="404"/>
    </row>
    <row r="37" spans="1:10" s="411" customFormat="1" x14ac:dyDescent="0.2">
      <c r="A37" s="189">
        <v>25000</v>
      </c>
      <c r="B37" s="189">
        <v>1187</v>
      </c>
      <c r="C37" s="191">
        <v>229794</v>
      </c>
      <c r="D37" s="191">
        <v>229794</v>
      </c>
      <c r="E37" s="577">
        <f t="shared" ref="E37:E38" si="1">D37-C37</f>
        <v>0</v>
      </c>
      <c r="F37" s="84">
        <v>1713</v>
      </c>
      <c r="G37" s="404" t="s">
        <v>490</v>
      </c>
      <c r="H37" s="404"/>
      <c r="I37" s="404"/>
    </row>
    <row r="38" spans="1:10" s="411" customFormat="1" x14ac:dyDescent="0.2">
      <c r="A38" s="189">
        <v>25000</v>
      </c>
      <c r="B38" s="189">
        <v>1187</v>
      </c>
      <c r="C38" s="191">
        <v>5289.5</v>
      </c>
      <c r="D38" s="191">
        <v>5289.5</v>
      </c>
      <c r="E38" s="577">
        <f t="shared" si="1"/>
        <v>0</v>
      </c>
      <c r="F38" s="84">
        <v>1723</v>
      </c>
      <c r="G38" s="404" t="s">
        <v>491</v>
      </c>
      <c r="H38" s="404"/>
      <c r="I38" s="404"/>
    </row>
    <row r="39" spans="1:10" s="411" customFormat="1" x14ac:dyDescent="0.2">
      <c r="A39" s="579">
        <v>25</v>
      </c>
      <c r="B39" s="579">
        <v>1184</v>
      </c>
      <c r="C39" s="578">
        <f>SUM(C36:C38)</f>
        <v>272413.5</v>
      </c>
      <c r="D39" s="578">
        <f t="shared" ref="D39:E39" si="2">SUM(D36:D38)</f>
        <v>272413.5</v>
      </c>
      <c r="E39" s="578">
        <f t="shared" si="2"/>
        <v>0</v>
      </c>
      <c r="F39" s="97" t="s">
        <v>18</v>
      </c>
      <c r="G39" s="404"/>
      <c r="H39" s="404"/>
      <c r="I39" s="404"/>
    </row>
    <row r="40" spans="1:10" s="411" customFormat="1" x14ac:dyDescent="0.2">
      <c r="A40" s="407"/>
      <c r="B40" s="407"/>
      <c r="C40" s="409"/>
      <c r="D40" s="409"/>
      <c r="E40" s="406"/>
      <c r="F40" s="79"/>
      <c r="G40" s="404"/>
      <c r="H40" s="404"/>
      <c r="I40" s="404"/>
    </row>
    <row r="41" spans="1:10" s="85" customFormat="1" x14ac:dyDescent="0.2">
      <c r="A41" s="189">
        <v>25400</v>
      </c>
      <c r="B41" s="274">
        <v>1188</v>
      </c>
      <c r="C41" s="114">
        <v>6600</v>
      </c>
      <c r="D41" s="114">
        <v>6600</v>
      </c>
      <c r="E41" s="114">
        <f>C41-D41</f>
        <v>0</v>
      </c>
      <c r="F41" s="84">
        <v>1801</v>
      </c>
      <c r="G41" s="85" t="s">
        <v>186</v>
      </c>
    </row>
    <row r="42" spans="1:10" s="85" customFormat="1" x14ac:dyDescent="0.2">
      <c r="A42" s="189">
        <v>25915</v>
      </c>
      <c r="B42" s="88">
        <v>1188</v>
      </c>
      <c r="C42" s="116">
        <v>6200</v>
      </c>
      <c r="D42" s="114">
        <v>6200</v>
      </c>
      <c r="E42" s="114">
        <f>C42-D42</f>
        <v>0</v>
      </c>
      <c r="F42" s="84">
        <v>1801</v>
      </c>
      <c r="G42" s="85" t="s">
        <v>186</v>
      </c>
    </row>
    <row r="43" spans="1:10" s="40" customFormat="1" x14ac:dyDescent="0.2">
      <c r="A43" s="284">
        <v>25</v>
      </c>
      <c r="B43" s="76">
        <v>1188</v>
      </c>
      <c r="C43" s="118">
        <f>SUM(C41:C42)</f>
        <v>12800</v>
      </c>
      <c r="D43" s="118">
        <f>SUM(D41:D42)</f>
        <v>12800</v>
      </c>
      <c r="E43" s="118">
        <f>SUM(E41:E42)</f>
        <v>0</v>
      </c>
      <c r="F43" s="78" t="s">
        <v>18</v>
      </c>
      <c r="G43" s="98"/>
      <c r="H43" s="98"/>
      <c r="I43" s="98"/>
      <c r="J43" s="73"/>
    </row>
    <row r="44" spans="1:10" s="405" customFormat="1" x14ac:dyDescent="0.2">
      <c r="C44" s="406"/>
      <c r="D44" s="406"/>
      <c r="E44" s="406"/>
      <c r="F44" s="79"/>
      <c r="G44" s="407"/>
      <c r="H44" s="407"/>
      <c r="I44" s="407"/>
      <c r="J44" s="412"/>
    </row>
    <row r="45" spans="1:10" s="85" customFormat="1" x14ac:dyDescent="0.2">
      <c r="A45" s="189"/>
      <c r="B45" s="274">
        <v>1220</v>
      </c>
      <c r="C45" s="114"/>
      <c r="D45" s="114"/>
      <c r="E45" s="408"/>
      <c r="F45" s="84"/>
      <c r="G45" s="49"/>
    </row>
    <row r="46" spans="1:10" x14ac:dyDescent="0.2">
      <c r="A46" s="188">
        <v>25</v>
      </c>
      <c r="B46" s="86">
        <v>1220</v>
      </c>
      <c r="C46" s="117">
        <f>SUM(C45:C45)</f>
        <v>0</v>
      </c>
      <c r="D46" s="117">
        <f>SUM(D45:D45)</f>
        <v>0</v>
      </c>
      <c r="E46" s="117">
        <f>SUM(E45)</f>
        <v>0</v>
      </c>
      <c r="F46" s="77" t="s">
        <v>18</v>
      </c>
    </row>
    <row r="47" spans="1:10" s="41" customFormat="1" x14ac:dyDescent="0.2">
      <c r="A47" s="397"/>
      <c r="B47" s="397"/>
      <c r="C47" s="398"/>
      <c r="D47" s="398"/>
      <c r="E47" s="398"/>
      <c r="F47" s="399"/>
    </row>
    <row r="48" spans="1:10" s="85" customFormat="1" x14ac:dyDescent="0.2">
      <c r="A48" s="189">
        <v>25100</v>
      </c>
      <c r="B48" s="274">
        <v>1230</v>
      </c>
      <c r="C48" s="114">
        <v>468357</v>
      </c>
      <c r="D48" s="114">
        <v>468357</v>
      </c>
      <c r="E48" s="414">
        <f>C48-D48</f>
        <v>0</v>
      </c>
      <c r="F48" s="84">
        <v>2305</v>
      </c>
      <c r="G48" s="49" t="s">
        <v>364</v>
      </c>
    </row>
    <row r="49" spans="1:11" s="85" customFormat="1" x14ac:dyDescent="0.2">
      <c r="A49" s="189">
        <v>25350</v>
      </c>
      <c r="B49" s="88">
        <v>1230</v>
      </c>
      <c r="C49" s="116">
        <v>3092512.55</v>
      </c>
      <c r="D49" s="116">
        <v>3092512.55</v>
      </c>
      <c r="E49" s="414">
        <f>C49-D49</f>
        <v>0</v>
      </c>
      <c r="F49" s="84">
        <v>2303</v>
      </c>
      <c r="G49" s="49" t="s">
        <v>344</v>
      </c>
    </row>
    <row r="50" spans="1:11" s="85" customFormat="1" x14ac:dyDescent="0.2">
      <c r="A50" s="189">
        <v>25700</v>
      </c>
      <c r="B50" s="88">
        <v>1230</v>
      </c>
      <c r="C50" s="116">
        <v>1153184</v>
      </c>
      <c r="D50" s="116">
        <v>1153184</v>
      </c>
      <c r="E50" s="414">
        <f>C50-D50</f>
        <v>0</v>
      </c>
      <c r="F50" s="84">
        <v>2304</v>
      </c>
      <c r="G50" s="49" t="s">
        <v>345</v>
      </c>
    </row>
    <row r="51" spans="1:11" x14ac:dyDescent="0.2">
      <c r="A51" s="188">
        <v>25</v>
      </c>
      <c r="B51" s="86">
        <v>1230</v>
      </c>
      <c r="C51" s="117">
        <f>SUM(C48:C50)</f>
        <v>4714053.55</v>
      </c>
      <c r="D51" s="117">
        <f>SUM(D48:D50)</f>
        <v>4714053.55</v>
      </c>
      <c r="E51" s="117">
        <f>SUM(E48:E50)</f>
        <v>0</v>
      </c>
      <c r="F51" s="77" t="s">
        <v>18</v>
      </c>
    </row>
    <row r="52" spans="1:11" s="41" customFormat="1" x14ac:dyDescent="0.2">
      <c r="A52" s="397"/>
      <c r="B52" s="397"/>
      <c r="C52" s="398"/>
      <c r="D52" s="398"/>
      <c r="E52" s="398"/>
      <c r="F52" s="399"/>
    </row>
    <row r="53" spans="1:11" x14ac:dyDescent="0.2">
      <c r="A53" s="189">
        <v>25300</v>
      </c>
      <c r="B53" s="189">
        <v>1240</v>
      </c>
      <c r="C53" s="574">
        <v>60000</v>
      </c>
      <c r="D53" s="574">
        <v>60000</v>
      </c>
      <c r="E53" s="574">
        <f t="shared" ref="E53:E58" si="3">C53-D53</f>
        <v>0</v>
      </c>
      <c r="F53" s="84">
        <v>2427</v>
      </c>
      <c r="G53" s="98" t="s">
        <v>255</v>
      </c>
      <c r="H53" s="98"/>
      <c r="I53" s="98"/>
      <c r="J53" s="98"/>
      <c r="K53" s="98"/>
    </row>
    <row r="54" spans="1:11" x14ac:dyDescent="0.2">
      <c r="A54" s="189">
        <v>25300</v>
      </c>
      <c r="B54" s="189">
        <v>1240</v>
      </c>
      <c r="C54" s="574">
        <v>90000</v>
      </c>
      <c r="D54" s="574">
        <f t="shared" ref="D54:D56" si="4">C54</f>
        <v>90000</v>
      </c>
      <c r="E54" s="574">
        <f t="shared" si="3"/>
        <v>0</v>
      </c>
      <c r="F54" s="84">
        <v>2430</v>
      </c>
      <c r="G54" s="98" t="s">
        <v>255</v>
      </c>
      <c r="H54" s="98"/>
      <c r="I54" s="98"/>
      <c r="J54" s="98"/>
      <c r="K54" s="98"/>
    </row>
    <row r="55" spans="1:11" x14ac:dyDescent="0.2">
      <c r="A55" s="189">
        <v>25300</v>
      </c>
      <c r="B55" s="189">
        <v>1240</v>
      </c>
      <c r="C55" s="574">
        <v>126000</v>
      </c>
      <c r="D55" s="574">
        <v>126000</v>
      </c>
      <c r="E55" s="574">
        <f t="shared" si="3"/>
        <v>0</v>
      </c>
      <c r="F55" s="84">
        <v>2433</v>
      </c>
      <c r="G55" s="98" t="s">
        <v>255</v>
      </c>
      <c r="H55" s="98"/>
      <c r="I55" s="98"/>
      <c r="J55" s="98"/>
      <c r="K55" s="98"/>
    </row>
    <row r="56" spans="1:11" x14ac:dyDescent="0.2">
      <c r="A56" s="189">
        <v>25800</v>
      </c>
      <c r="B56" s="189">
        <v>1240</v>
      </c>
      <c r="C56" s="574">
        <v>60000</v>
      </c>
      <c r="D56" s="574">
        <f t="shared" si="4"/>
        <v>60000</v>
      </c>
      <c r="E56" s="574">
        <f t="shared" si="3"/>
        <v>0</v>
      </c>
      <c r="F56" s="84">
        <v>2428</v>
      </c>
      <c r="G56" s="98" t="s">
        <v>255</v>
      </c>
      <c r="H56" s="98"/>
      <c r="I56" s="98"/>
      <c r="J56" s="98"/>
      <c r="K56" s="98"/>
    </row>
    <row r="57" spans="1:11" x14ac:dyDescent="0.2">
      <c r="A57" s="189">
        <v>25800</v>
      </c>
      <c r="B57" s="88">
        <v>1240</v>
      </c>
      <c r="C57" s="275">
        <v>126000</v>
      </c>
      <c r="D57" s="275">
        <v>126000</v>
      </c>
      <c r="E57" s="413">
        <f t="shared" si="3"/>
        <v>0</v>
      </c>
      <c r="F57" s="84">
        <v>2434</v>
      </c>
      <c r="G57" s="98" t="s">
        <v>255</v>
      </c>
      <c r="H57" s="98"/>
      <c r="I57" s="98"/>
      <c r="J57" s="98"/>
      <c r="K57" s="98"/>
    </row>
    <row r="58" spans="1:11" x14ac:dyDescent="0.2">
      <c r="A58" s="189">
        <v>25960</v>
      </c>
      <c r="B58" s="88">
        <v>1240</v>
      </c>
      <c r="C58" s="275">
        <v>1098122.8999999999</v>
      </c>
      <c r="D58" s="275">
        <v>1098122.8999999999</v>
      </c>
      <c r="E58" s="413">
        <f t="shared" si="3"/>
        <v>0</v>
      </c>
      <c r="F58" s="84">
        <v>2432</v>
      </c>
      <c r="G58" s="98" t="s">
        <v>472</v>
      </c>
      <c r="H58" s="98"/>
      <c r="I58" s="98"/>
      <c r="J58" s="98"/>
      <c r="K58" s="98"/>
    </row>
    <row r="59" spans="1:11" x14ac:dyDescent="0.2">
      <c r="A59" s="188">
        <v>25</v>
      </c>
      <c r="B59" s="75">
        <v>1240</v>
      </c>
      <c r="C59" s="112">
        <f>SUM(C53:C58)</f>
        <v>1560122.9</v>
      </c>
      <c r="D59" s="112">
        <f>SUM(D53:D58)</f>
        <v>1560122.9</v>
      </c>
      <c r="E59" s="113">
        <f>SUM(E53:E58)</f>
        <v>0</v>
      </c>
      <c r="F59" s="77" t="s">
        <v>18</v>
      </c>
    </row>
    <row r="60" spans="1:11" s="41" customFormat="1" x14ac:dyDescent="0.2">
      <c r="A60" s="397"/>
      <c r="B60" s="397"/>
      <c r="C60" s="398"/>
      <c r="D60" s="398"/>
      <c r="E60" s="398"/>
      <c r="F60" s="399"/>
    </row>
    <row r="61" spans="1:11" s="85" customFormat="1" x14ac:dyDescent="0.2">
      <c r="A61" s="190"/>
      <c r="B61" s="273">
        <v>1310</v>
      </c>
      <c r="C61" s="280"/>
      <c r="D61" s="191"/>
      <c r="E61" s="408"/>
      <c r="F61" s="84"/>
    </row>
    <row r="62" spans="1:11" s="85" customFormat="1" x14ac:dyDescent="0.2">
      <c r="A62" s="190"/>
      <c r="B62" s="273">
        <v>1310</v>
      </c>
      <c r="C62" s="280"/>
      <c r="D62" s="114"/>
      <c r="E62" s="115"/>
      <c r="F62" s="84"/>
    </row>
    <row r="63" spans="1:11" x14ac:dyDescent="0.2">
      <c r="A63" s="188">
        <v>25</v>
      </c>
      <c r="B63" s="74">
        <v>1310</v>
      </c>
      <c r="C63" s="281">
        <f>SUM(C61:C62)</f>
        <v>0</v>
      </c>
      <c r="D63" s="281">
        <f>SUM(D61:D62)</f>
        <v>0</v>
      </c>
      <c r="E63" s="279">
        <f>SUM(E61:E62)</f>
        <v>0</v>
      </c>
      <c r="F63" s="77" t="s">
        <v>18</v>
      </c>
    </row>
    <row r="64" spans="1:11" s="49" customFormat="1" x14ac:dyDescent="0.2">
      <c r="A64" s="397"/>
      <c r="B64" s="397"/>
      <c r="C64" s="398"/>
      <c r="D64" s="398"/>
      <c r="E64" s="406"/>
      <c r="F64" s="399"/>
    </row>
    <row r="65" spans="1:13" s="49" customFormat="1" x14ac:dyDescent="0.2">
      <c r="A65" s="190">
        <v>25230</v>
      </c>
      <c r="B65" s="273">
        <v>1311</v>
      </c>
      <c r="C65" s="280">
        <v>1115382.6200000001</v>
      </c>
      <c r="D65" s="191">
        <v>1115382.6200000001</v>
      </c>
      <c r="E65" s="408">
        <f t="shared" ref="E65:E67" si="5">C65-D65</f>
        <v>0</v>
      </c>
      <c r="F65" s="84">
        <v>3151</v>
      </c>
      <c r="G65" s="49" t="s">
        <v>365</v>
      </c>
    </row>
    <row r="66" spans="1:13" s="49" customFormat="1" x14ac:dyDescent="0.2">
      <c r="A66" s="190">
        <v>25230</v>
      </c>
      <c r="B66" s="273">
        <v>1311</v>
      </c>
      <c r="C66" s="280">
        <v>135482.54999999999</v>
      </c>
      <c r="D66" s="114">
        <v>135482.54999999999</v>
      </c>
      <c r="E66" s="115">
        <f t="shared" si="5"/>
        <v>0</v>
      </c>
      <c r="F66" s="84">
        <v>3152</v>
      </c>
      <c r="G66" s="41" t="s">
        <v>366</v>
      </c>
    </row>
    <row r="67" spans="1:13" s="49" customFormat="1" x14ac:dyDescent="0.2">
      <c r="A67" s="190">
        <v>25960</v>
      </c>
      <c r="B67" s="273">
        <v>1311</v>
      </c>
      <c r="C67" s="280">
        <v>88759.58</v>
      </c>
      <c r="D67" s="114">
        <v>88759.58</v>
      </c>
      <c r="E67" s="115">
        <f t="shared" si="5"/>
        <v>0</v>
      </c>
      <c r="F67" s="84">
        <v>3153</v>
      </c>
      <c r="G67" s="41" t="s">
        <v>473</v>
      </c>
    </row>
    <row r="68" spans="1:13" s="49" customFormat="1" x14ac:dyDescent="0.2">
      <c r="A68" s="188">
        <v>25</v>
      </c>
      <c r="B68" s="74">
        <v>1311</v>
      </c>
      <c r="C68" s="575">
        <f>SUM(C65:C67)</f>
        <v>1339624.7500000002</v>
      </c>
      <c r="D68" s="576">
        <f>SUM(D65:D67)</f>
        <v>1339624.7500000002</v>
      </c>
      <c r="E68" s="279">
        <f>SUM(E65:E67)</f>
        <v>0</v>
      </c>
      <c r="F68" s="77" t="s">
        <v>18</v>
      </c>
    </row>
    <row r="69" spans="1:13" s="49" customFormat="1" x14ac:dyDescent="0.2">
      <c r="A69" s="397"/>
      <c r="B69" s="397"/>
      <c r="C69" s="398"/>
      <c r="D69" s="398"/>
      <c r="E69" s="406"/>
      <c r="F69" s="399"/>
    </row>
    <row r="70" spans="1:13" x14ac:dyDescent="0.2">
      <c r="A70" s="189">
        <v>25930</v>
      </c>
      <c r="B70" s="273">
        <v>1320</v>
      </c>
      <c r="C70" s="280">
        <v>177378.25</v>
      </c>
      <c r="D70" s="191">
        <v>177378.25</v>
      </c>
      <c r="E70" s="413">
        <f t="shared" ref="E70" si="6">C70-D70</f>
        <v>0</v>
      </c>
      <c r="F70" s="84">
        <v>3286</v>
      </c>
      <c r="G70" s="2" t="s">
        <v>260</v>
      </c>
    </row>
    <row r="71" spans="1:13" x14ac:dyDescent="0.2">
      <c r="A71" s="188">
        <v>25</v>
      </c>
      <c r="B71" s="74">
        <v>1320</v>
      </c>
      <c r="C71" s="575">
        <f>SUM(C70:C70)</f>
        <v>177378.25</v>
      </c>
      <c r="D71" s="576">
        <f>SUM(D70:D70)</f>
        <v>177378.25</v>
      </c>
      <c r="E71" s="279">
        <f>SUM(E70:E70)</f>
        <v>0</v>
      </c>
      <c r="F71" s="77" t="s">
        <v>18</v>
      </c>
    </row>
    <row r="73" spans="1:13" x14ac:dyDescent="0.2">
      <c r="A73" s="189">
        <v>25150</v>
      </c>
      <c r="B73" s="273">
        <v>1390</v>
      </c>
      <c r="C73" s="280">
        <v>678353.53</v>
      </c>
      <c r="D73" s="191">
        <v>678353.53</v>
      </c>
      <c r="E73" s="413">
        <f t="shared" ref="E73:E75" si="7">C73-D73</f>
        <v>0</v>
      </c>
      <c r="F73" s="84">
        <v>3901</v>
      </c>
      <c r="G73" s="2" t="s">
        <v>367</v>
      </c>
    </row>
    <row r="74" spans="1:13" x14ac:dyDescent="0.2">
      <c r="A74" s="189">
        <v>25150</v>
      </c>
      <c r="B74" s="273">
        <v>1390</v>
      </c>
      <c r="C74" s="280">
        <v>6940.53</v>
      </c>
      <c r="D74" s="114">
        <v>6940.53</v>
      </c>
      <c r="E74" s="413">
        <f t="shared" si="7"/>
        <v>0</v>
      </c>
      <c r="F74" s="84">
        <v>3999</v>
      </c>
      <c r="G74" s="2" t="s">
        <v>368</v>
      </c>
    </row>
    <row r="75" spans="1:13" x14ac:dyDescent="0.2">
      <c r="A75" s="189">
        <v>25915</v>
      </c>
      <c r="B75" s="273">
        <v>1390</v>
      </c>
      <c r="C75" s="280">
        <v>2537.3000000000002</v>
      </c>
      <c r="D75" s="114">
        <v>2537.3000000000002</v>
      </c>
      <c r="E75" s="413">
        <f t="shared" si="7"/>
        <v>0</v>
      </c>
      <c r="F75" s="84">
        <v>3999</v>
      </c>
      <c r="G75" s="2" t="s">
        <v>368</v>
      </c>
    </row>
    <row r="76" spans="1:13" x14ac:dyDescent="0.2">
      <c r="A76" s="188">
        <v>25</v>
      </c>
      <c r="B76" s="74">
        <v>1320</v>
      </c>
      <c r="C76" s="575">
        <f>SUM(C73:C75)</f>
        <v>687831.3600000001</v>
      </c>
      <c r="D76" s="576">
        <f>SUM(D73:D75)</f>
        <v>687831.3600000001</v>
      </c>
      <c r="E76" s="112">
        <f>SUM(E73:E75)</f>
        <v>0</v>
      </c>
      <c r="F76" s="77" t="s">
        <v>18</v>
      </c>
    </row>
    <row r="79" spans="1:13" x14ac:dyDescent="0.2">
      <c r="A79" s="2" t="s">
        <v>261</v>
      </c>
      <c r="M79" s="40"/>
    </row>
  </sheetData>
  <mergeCells count="1">
    <mergeCell ref="C2:D3"/>
  </mergeCells>
  <pageMargins left="0.59055118110236227" right="0.39370078740157483" top="0.59055118110236227" bottom="0.78740157480314965" header="0.51181102362204722" footer="0.11811023622047245"/>
  <pageSetup paperSize="9" scale="72" orientation="portrait" r:id="rId1"/>
  <headerFooter alignWithMargins="0">
    <oddFooter>&amp;L&amp;8&amp;A&amp;R&amp;8&amp;F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554EE-BE59-4C3D-80C9-6B1B4BF9E4C3}">
  <sheetPr>
    <tabColor rgb="FFFF0000"/>
    <pageSetUpPr fitToPage="1"/>
  </sheetPr>
  <dimension ref="A1:G21"/>
  <sheetViews>
    <sheetView zoomScaleNormal="100" workbookViewId="0"/>
  </sheetViews>
  <sheetFormatPr defaultRowHeight="12.75" x14ac:dyDescent="0.2"/>
  <cols>
    <col min="1" max="1" width="9.7109375" style="98" customWidth="1"/>
    <col min="2" max="2" width="6.7109375" style="98" customWidth="1"/>
    <col min="3" max="3" width="13.140625" style="98" customWidth="1"/>
    <col min="4" max="4" width="14.7109375" style="98" customWidth="1"/>
    <col min="5" max="5" width="10.28515625" style="98" customWidth="1"/>
    <col min="6" max="16384" width="9.140625" style="98"/>
  </cols>
  <sheetData>
    <row r="1" spans="1:7" x14ac:dyDescent="0.2">
      <c r="A1" s="40" t="s">
        <v>497</v>
      </c>
    </row>
    <row r="2" spans="1:7" x14ac:dyDescent="0.2">
      <c r="A2" s="285" t="s">
        <v>32</v>
      </c>
      <c r="B2" s="286"/>
      <c r="C2" s="563" t="s">
        <v>41</v>
      </c>
      <c r="D2" s="564"/>
      <c r="E2" s="287" t="s">
        <v>14</v>
      </c>
    </row>
    <row r="3" spans="1:7" x14ac:dyDescent="0.2">
      <c r="A3" s="288"/>
      <c r="B3" s="289"/>
      <c r="C3" s="565"/>
      <c r="D3" s="566"/>
      <c r="E3" s="290" t="s">
        <v>42</v>
      </c>
    </row>
    <row r="4" spans="1:7" x14ac:dyDescent="0.2">
      <c r="A4" s="288"/>
      <c r="B4" s="289"/>
      <c r="C4" s="291" t="s">
        <v>2</v>
      </c>
      <c r="D4" s="292" t="s">
        <v>1</v>
      </c>
      <c r="E4" s="293"/>
    </row>
    <row r="5" spans="1:7" ht="13.5" thickBot="1" x14ac:dyDescent="0.25">
      <c r="A5" s="294"/>
      <c r="B5" s="295"/>
      <c r="C5" s="296" t="s">
        <v>51</v>
      </c>
      <c r="D5" s="296" t="s">
        <v>51</v>
      </c>
      <c r="E5" s="297" t="s">
        <v>51</v>
      </c>
    </row>
    <row r="6" spans="1:7" ht="13.5" thickTop="1" x14ac:dyDescent="0.2">
      <c r="A6" s="298" t="s">
        <v>5</v>
      </c>
      <c r="B6" s="299"/>
      <c r="C6" s="300" t="s">
        <v>6</v>
      </c>
      <c r="D6" s="301" t="s">
        <v>7</v>
      </c>
      <c r="E6" s="302" t="s">
        <v>8</v>
      </c>
    </row>
    <row r="7" spans="1:7" ht="13.5" thickBot="1" x14ac:dyDescent="0.25">
      <c r="A7" s="303" t="s">
        <v>9</v>
      </c>
      <c r="B7" s="304"/>
      <c r="C7" s="305"/>
      <c r="D7" s="306"/>
      <c r="E7" s="307" t="s">
        <v>16</v>
      </c>
      <c r="F7" s="40" t="s">
        <v>52</v>
      </c>
    </row>
    <row r="8" spans="1:7" ht="13.5" thickTop="1" x14ac:dyDescent="0.2">
      <c r="A8" s="87" t="s">
        <v>46</v>
      </c>
      <c r="B8" s="88" t="s">
        <v>160</v>
      </c>
      <c r="C8" s="308"/>
      <c r="D8" s="308"/>
      <c r="E8" s="309"/>
      <c r="F8" s="84"/>
    </row>
    <row r="9" spans="1:7" x14ac:dyDescent="0.2">
      <c r="A9" s="87">
        <v>25500</v>
      </c>
      <c r="B9" s="88">
        <v>1330</v>
      </c>
      <c r="C9" s="275">
        <v>414956.3</v>
      </c>
      <c r="D9" s="275">
        <v>414956.3</v>
      </c>
      <c r="E9" s="275">
        <f>C9-D9</f>
        <v>0</v>
      </c>
      <c r="F9" s="84">
        <v>3312</v>
      </c>
      <c r="G9" s="98" t="s">
        <v>369</v>
      </c>
    </row>
    <row r="10" spans="1:7" x14ac:dyDescent="0.2">
      <c r="A10" s="87">
        <v>25820</v>
      </c>
      <c r="B10" s="88">
        <v>1330</v>
      </c>
      <c r="C10" s="280">
        <v>642030.18000000005</v>
      </c>
      <c r="D10" s="191">
        <v>642030.18000000005</v>
      </c>
      <c r="E10" s="275">
        <f>C10-D10</f>
        <v>0</v>
      </c>
      <c r="F10" s="84">
        <v>3312</v>
      </c>
      <c r="G10" s="98" t="s">
        <v>369</v>
      </c>
    </row>
    <row r="11" spans="1:7" x14ac:dyDescent="0.2">
      <c r="A11" s="87">
        <v>25915</v>
      </c>
      <c r="B11" s="88">
        <v>1330</v>
      </c>
      <c r="C11" s="275">
        <v>9268.2000000000007</v>
      </c>
      <c r="D11" s="275">
        <v>9268.2000000000007</v>
      </c>
      <c r="E11" s="275">
        <f>C11-D11</f>
        <v>0</v>
      </c>
      <c r="F11" s="84">
        <v>3399</v>
      </c>
      <c r="G11" s="98" t="s">
        <v>474</v>
      </c>
    </row>
    <row r="12" spans="1:7" s="85" customFormat="1" x14ac:dyDescent="0.2">
      <c r="A12" s="87">
        <v>25915</v>
      </c>
      <c r="B12" s="88">
        <v>1330</v>
      </c>
      <c r="C12" s="116">
        <v>33436.019999999997</v>
      </c>
      <c r="D12" s="116">
        <v>33436.019999999997</v>
      </c>
      <c r="E12" s="116">
        <f>SUM(E10:E11)</f>
        <v>0</v>
      </c>
      <c r="F12" s="84">
        <v>3399</v>
      </c>
      <c r="G12" s="407" t="s">
        <v>475</v>
      </c>
    </row>
    <row r="13" spans="1:7" s="85" customFormat="1" x14ac:dyDescent="0.2">
      <c r="A13" s="87">
        <v>25960</v>
      </c>
      <c r="B13" s="88">
        <v>1330</v>
      </c>
      <c r="C13" s="116">
        <v>-63918.69</v>
      </c>
      <c r="D13" s="116">
        <v>-63918.69</v>
      </c>
      <c r="E13" s="116">
        <f>SUM(E11:E12)</f>
        <v>0</v>
      </c>
      <c r="F13" s="84">
        <v>3303</v>
      </c>
      <c r="G13" s="407" t="s">
        <v>476</v>
      </c>
    </row>
    <row r="14" spans="1:7" ht="13.5" thickBot="1" x14ac:dyDescent="0.25">
      <c r="A14" s="87">
        <v>25960</v>
      </c>
      <c r="B14" s="88">
        <v>1330</v>
      </c>
      <c r="C14" s="275">
        <v>88661.93</v>
      </c>
      <c r="D14" s="275">
        <v>88661.93</v>
      </c>
      <c r="E14" s="275">
        <f>D14-C14</f>
        <v>0</v>
      </c>
      <c r="F14" s="84">
        <v>3399</v>
      </c>
      <c r="G14" s="407" t="s">
        <v>475</v>
      </c>
    </row>
    <row r="15" spans="1:7" s="40" customFormat="1" ht="13.5" thickBot="1" x14ac:dyDescent="0.25">
      <c r="A15" s="119" t="s">
        <v>187</v>
      </c>
      <c r="B15" s="120">
        <v>1330</v>
      </c>
      <c r="C15" s="121">
        <f>SUM(C9:C14)</f>
        <v>1124433.94</v>
      </c>
      <c r="D15" s="121">
        <f t="shared" ref="D15:E15" si="0">SUM(D9:D14)</f>
        <v>1124433.94</v>
      </c>
      <c r="E15" s="121">
        <f t="shared" si="0"/>
        <v>0</v>
      </c>
      <c r="F15" s="122" t="s">
        <v>18</v>
      </c>
    </row>
    <row r="19" spans="1:1" x14ac:dyDescent="0.2">
      <c r="A19" t="s">
        <v>505</v>
      </c>
    </row>
    <row r="21" spans="1:1" x14ac:dyDescent="0.2">
      <c r="A21" s="98" t="s">
        <v>506</v>
      </c>
    </row>
  </sheetData>
  <mergeCells count="1">
    <mergeCell ref="C2:D3"/>
  </mergeCells>
  <pageMargins left="0.59055118110236227" right="0.78740157480314965" top="0.59055118110236227" bottom="0.78740157480314965" header="0.51181102362204722" footer="0.31496062992125984"/>
  <pageSetup paperSize="9" scale="98" orientation="landscape" r:id="rId1"/>
  <headerFooter alignWithMargins="0">
    <oddFooter>&amp;L&amp;8&amp;A&amp;R&amp;8&amp;F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Popis zdrojů OU VZ-2022</vt:lpstr>
      <vt:lpstr>č.1 1100-VZ-2022</vt:lpstr>
      <vt:lpstr>č.2 1100-1103-1650-dle prac.</vt:lpstr>
      <vt:lpstr>č.3 1610-VZ-2022</vt:lpstr>
      <vt:lpstr>č.4 1190_1191-VZ-2022</vt:lpstr>
      <vt:lpstr>č.5 1101-VZ-2022</vt:lpstr>
      <vt:lpstr>č.6 1102-VZ-2022</vt:lpstr>
      <vt:lpstr>č.7 1680-1120-1184-...-VZ-2022</vt:lpstr>
      <vt:lpstr>č.8 1330-VZ-2022</vt:lpstr>
      <vt:lpstr>č.9 14x0-1800-9100-VZ-2022</vt:lpstr>
      <vt:lpstr>č.10 výdaje a příjmy 2022</vt:lpstr>
      <vt:lpstr>MZ997</vt:lpstr>
    </vt:vector>
  </TitlesOfParts>
  <Company>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Lenert</dc:creator>
  <cp:lastModifiedBy>Strungova</cp:lastModifiedBy>
  <cp:lastPrinted>2023-05-30T12:47:05Z</cp:lastPrinted>
  <dcterms:created xsi:type="dcterms:W3CDTF">2003-06-30T08:44:35Z</dcterms:created>
  <dcterms:modified xsi:type="dcterms:W3CDTF">2023-05-30T12:47:36Z</dcterms:modified>
</cp:coreProperties>
</file>